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updateLinks="never" codeName="ThisWorkbook" defaultThemeVersion="124226"/>
  <mc:AlternateContent xmlns:mc="http://schemas.openxmlformats.org/markup-compatibility/2006">
    <mc:Choice Requires="x15">
      <x15ac:absPath xmlns:x15ac="http://schemas.microsoft.com/office/spreadsheetml/2010/11/ac" url="C:\Users\60002405\Desktop\G11\2023\SS-114\Bidding Documents\Volume -III\"/>
    </mc:Choice>
  </mc:AlternateContent>
  <xr:revisionPtr revIDLastSave="0" documentId="13_ncr:81_{78437F4B-102C-453A-84CE-C5789D246D31}" xr6:coauthVersionLast="36" xr6:coauthVersionMax="47" xr10:uidLastSave="{00000000-0000-0000-0000-000000000000}"/>
  <workbookProtection workbookPassword="C3E4" revisionsPassword="C364" lockStructure="1" lockRevision="1"/>
  <bookViews>
    <workbookView xWindow="-105" yWindow="-105" windowWidth="23250" windowHeight="12570" tabRatio="871" firstSheet="1" activeTab="15"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Attach 25" sheetId="26" state="hidden" r:id="rId26"/>
    <sheet name="Bid Form 1st Envelope " sheetId="27" r:id="rId27"/>
    <sheet name="N to W" sheetId="28" state="hidden" r:id="rId28"/>
    <sheet name="Sheet1" sheetId="29"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15">#REF!</definedName>
    <definedName name="\A" localSheetId="21">#REF!</definedName>
    <definedName name="\A" localSheetId="22">#REF!</definedName>
    <definedName name="\A" localSheetId="25">#REF!</definedName>
    <definedName name="\A" localSheetId="9">#REF!</definedName>
    <definedName name="\A" localSheetId="2">#REF!</definedName>
    <definedName name="\A">#REF!</definedName>
    <definedName name="\aa" localSheetId="15">#REF!</definedName>
    <definedName name="\aa" localSheetId="23">#REF!</definedName>
    <definedName name="\aa" localSheetId="25">#REF!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25">#REF!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25">#REF!</definedName>
    <definedName name="\C" localSheetId="9">#REF!</definedName>
    <definedName name="\C" localSheetId="2">#REF!</definedName>
    <definedName name="\C">#REF!</definedName>
    <definedName name="\M" localSheetId="15">#REF!</definedName>
    <definedName name="\M" localSheetId="22">#REF!</definedName>
    <definedName name="\M" localSheetId="25">#REF!</definedName>
    <definedName name="\M" localSheetId="9">#REF!</definedName>
    <definedName name="\M" localSheetId="2">#REF!</definedName>
    <definedName name="\M">#REF!</definedName>
    <definedName name="\N" localSheetId="15">#REF!</definedName>
    <definedName name="\N" localSheetId="22">#REF!</definedName>
    <definedName name="\N" localSheetId="25">#REF!</definedName>
    <definedName name="\N" localSheetId="9">#REF!</definedName>
    <definedName name="\N" localSheetId="2">#REF!</definedName>
    <definedName name="\N">#REF!</definedName>
    <definedName name="\P" localSheetId="15">#REF!</definedName>
    <definedName name="\P" localSheetId="22">#REF!</definedName>
    <definedName name="\P" localSheetId="25">#REF!</definedName>
    <definedName name="\P" localSheetId="9">#REF!</definedName>
    <definedName name="\P" localSheetId="2">#REF!</definedName>
    <definedName name="\P">#REF!</definedName>
    <definedName name="\R" localSheetId="15">#REF!</definedName>
    <definedName name="\R" localSheetId="22">#REF!</definedName>
    <definedName name="\R" localSheetId="25">#REF!</definedName>
    <definedName name="\R" localSheetId="9">#REF!</definedName>
    <definedName name="\R" localSheetId="2">#REF!</definedName>
    <definedName name="\R">#REF!</definedName>
    <definedName name="\U" localSheetId="15">#REF!</definedName>
    <definedName name="\U" localSheetId="22">#REF!</definedName>
    <definedName name="\U" localSheetId="25">#REF!</definedName>
    <definedName name="\U" localSheetId="9">#REF!</definedName>
    <definedName name="\U" localSheetId="2">#REF!</definedName>
    <definedName name="\U">#REF!</definedName>
    <definedName name="\V" localSheetId="15">#REF!</definedName>
    <definedName name="\V" localSheetId="22">#REF!</definedName>
    <definedName name="\V" localSheetId="25">#REF!</definedName>
    <definedName name="\V" localSheetId="9">#REF!</definedName>
    <definedName name="\V" localSheetId="2">#REF!</definedName>
    <definedName name="\V">#REF!</definedName>
    <definedName name="\x" localSheetId="15">#REF!</definedName>
    <definedName name="\x" localSheetId="23">#REF!</definedName>
    <definedName name="\x" localSheetId="25">#REF!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25">#REF!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25">#REF!</definedName>
    <definedName name="biddername" localSheetId="9">#REF!</definedName>
    <definedName name="biddername" localSheetId="2">#REF!</definedName>
    <definedName name="biddername">#REF!</definedName>
    <definedName name="BL2A" localSheetId="15">'[1]Attach-3 (QR)'!#REF!</definedName>
    <definedName name="BL2A" localSheetId="25">#REF!</definedName>
    <definedName name="BL2A" localSheetId="9">'[2]Attach-3 (QR)'!#REF!</definedName>
    <definedName name="BL2A">#REF!</definedName>
    <definedName name="BL2A2" localSheetId="15">'[1]Attach-3 (QR)'!#REF!</definedName>
    <definedName name="BL2A2" localSheetId="23">'[3]Attach-3 (QR)'!#REF!</definedName>
    <definedName name="BL2A2" localSheetId="25">#REF!</definedName>
    <definedName name="BL2A2" localSheetId="9">'[4]Attach-3 (QR)'!#REF!</definedName>
    <definedName name="BL2A2" localSheetId="2">'[5]Attach-3 (QR)'!#REF!</definedName>
    <definedName name="BL2A2">#REF!</definedName>
    <definedName name="BL2AA" localSheetId="15">'[1]Attach-3 (QR)'!#REF!</definedName>
    <definedName name="BL2AA" localSheetId="25">#REF!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25">#REF!</definedName>
    <definedName name="BL2AAA" localSheetId="9">'[4]Attach-3 (QR)'!#REF!</definedName>
    <definedName name="BL2AAA" localSheetId="2">'[5]Attach-3 (QR)'!#REF!</definedName>
    <definedName name="BL2AAA">#REF!</definedName>
    <definedName name="BL2B" localSheetId="15">'[1]Attach-3 (QR)'!#REF!</definedName>
    <definedName name="BL2B" localSheetId="25">#REF!</definedName>
    <definedName name="BL2B" localSheetId="9">'[2]Attach-3 (QR)'!#REF!</definedName>
    <definedName name="BL2B">#REF!</definedName>
    <definedName name="BL2BB" localSheetId="15">'[1]Attach-3 (QR)'!#REF!</definedName>
    <definedName name="BL2BB" localSheetId="23">'[3]Attach-3 (QR)'!#REF!</definedName>
    <definedName name="BL2BB" localSheetId="25">#REF!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25">#REF!</definedName>
    <definedName name="BL2BBB" localSheetId="9">'[4]Attach-3 (QR)'!#REF!</definedName>
    <definedName name="BL2BBB" localSheetId="2">'[5]Attach-3 (QR)'!#REF!</definedName>
    <definedName name="BL2BBB">#REF!</definedName>
    <definedName name="BL2C" localSheetId="15">'[1]Attach-3 (QR)'!#REF!</definedName>
    <definedName name="BL2C" localSheetId="25">#REF!</definedName>
    <definedName name="BL2C" localSheetId="9">'[2]Attach-3 (QR)'!#REF!</definedName>
    <definedName name="BL2C">#REF!</definedName>
    <definedName name="BL2CC" localSheetId="15">'[1]Attach-3 (QR)'!#REF!</definedName>
    <definedName name="BL2CC" localSheetId="23">'[3]Attach-3 (QR)'!#REF!</definedName>
    <definedName name="BL2CC" localSheetId="25">#REF!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25">#REF!</definedName>
    <definedName name="BL2CCC" localSheetId="9">'[4]Attach-3 (QR)'!#REF!</definedName>
    <definedName name="BL2CCC" localSheetId="2">'[5]Attach-3 (QR)'!#REF!</definedName>
    <definedName name="BL2CCC">#REF!</definedName>
    <definedName name="BL3A" localSheetId="15">'[1]Attach-3 (QR)'!#REF!</definedName>
    <definedName name="BL3A" localSheetId="25">#REF!</definedName>
    <definedName name="BL3A" localSheetId="9">'[2]Attach-3 (QR)'!#REF!</definedName>
    <definedName name="BL3A">#REF!</definedName>
    <definedName name="BL3AA" localSheetId="15">'[1]Attach-3 (QR)'!#REF!</definedName>
    <definedName name="BL3AA" localSheetId="23">'[3]Attach-3 (QR)'!#REF!</definedName>
    <definedName name="BL3AA" localSheetId="25">#REF!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25">#REF!</definedName>
    <definedName name="BL3AAA" localSheetId="9">'[4]Attach-3 (QR)'!#REF!</definedName>
    <definedName name="BL3AAA" localSheetId="2">'[5]Attach-3 (QR)'!#REF!</definedName>
    <definedName name="BL3AAA">#REF!</definedName>
    <definedName name="BL3B" localSheetId="15">'[1]Attach-3 (QR)'!#REF!</definedName>
    <definedName name="BL3B" localSheetId="25">#REF!</definedName>
    <definedName name="BL3B" localSheetId="9">'[2]Attach-3 (QR)'!#REF!</definedName>
    <definedName name="BL3B">#REF!</definedName>
    <definedName name="BL3BB" localSheetId="15">'[1]Attach-3 (QR)'!#REF!</definedName>
    <definedName name="BL3BB" localSheetId="23">'[3]Attach-3 (QR)'!#REF!</definedName>
    <definedName name="BL3BB" localSheetId="25">#REF!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25">#REF!</definedName>
    <definedName name="BL3BBB" localSheetId="9">'[4]Attach-3 (QR)'!#REF!</definedName>
    <definedName name="BL3BBB" localSheetId="2">'[5]Attach-3 (QR)'!#REF!</definedName>
    <definedName name="BL3BBB">#REF!</definedName>
    <definedName name="BL3C" localSheetId="15">'[1]Attach-3 (QR)'!#REF!</definedName>
    <definedName name="BL3C" localSheetId="25">#REF!</definedName>
    <definedName name="BL3C" localSheetId="9">'[2]Attach-3 (QR)'!#REF!</definedName>
    <definedName name="BL3C">#REF!</definedName>
    <definedName name="BL3CC" localSheetId="15">'[1]Attach-3 (QR)'!#REF!</definedName>
    <definedName name="BL3CC" localSheetId="23">'[3]Attach-3 (QR)'!#REF!</definedName>
    <definedName name="BL3CC" localSheetId="25">#REF!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25">#REF!</definedName>
    <definedName name="BL3CCC" localSheetId="9">'[4]Attach-3 (QR)'!#REF!</definedName>
    <definedName name="BL3CCC" localSheetId="2">'[5]Attach-3 (QR)'!#REF!</definedName>
    <definedName name="BL3CCC">#REF!</definedName>
    <definedName name="BL4A" localSheetId="15">'[1]Attach-3 (QR)'!#REF!</definedName>
    <definedName name="BL4A" localSheetId="25">#REF!</definedName>
    <definedName name="BL4A" localSheetId="9">'[2]Attach-3 (QR)'!#REF!</definedName>
    <definedName name="BL4A">#REF!</definedName>
    <definedName name="BL4AA" localSheetId="15">'[1]Attach-3 (QR)'!#REF!</definedName>
    <definedName name="BL4AA" localSheetId="23">'[3]Attach-3 (QR)'!#REF!</definedName>
    <definedName name="BL4AA" localSheetId="25">#REF!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25">#REF!</definedName>
    <definedName name="BL4AAA" localSheetId="9">'[4]Attach-3 (QR)'!#REF!</definedName>
    <definedName name="BL4AAA" localSheetId="2">'[5]Attach-3 (QR)'!#REF!</definedName>
    <definedName name="BL4AAA">#REF!</definedName>
    <definedName name="BL4B" localSheetId="15">'[1]Attach-3 (QR)'!#REF!</definedName>
    <definedName name="BL4B" localSheetId="25">#REF!</definedName>
    <definedName name="BL4B" localSheetId="9">'[2]Attach-3 (QR)'!#REF!</definedName>
    <definedName name="BL4B">#REF!</definedName>
    <definedName name="BL4BB" localSheetId="15">'[1]Attach-3 (QR)'!#REF!</definedName>
    <definedName name="BL4BB" localSheetId="23">'[3]Attach-3 (QR)'!#REF!</definedName>
    <definedName name="BL4BB" localSheetId="25">#REF!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25">#REF!</definedName>
    <definedName name="BL4BBB" localSheetId="9">'[4]Attach-3 (QR)'!#REF!</definedName>
    <definedName name="BL4BBB" localSheetId="2">'[5]Attach-3 (QR)'!#REF!</definedName>
    <definedName name="BL4BBB">#REF!</definedName>
    <definedName name="BL4C" localSheetId="15">'[1]Attach-3 (QR)'!#REF!</definedName>
    <definedName name="BL4C" localSheetId="25">#REF!</definedName>
    <definedName name="BL4C" localSheetId="9">'[2]Attach-3 (QR)'!#REF!</definedName>
    <definedName name="BL4C">#REF!</definedName>
    <definedName name="BL4CC" localSheetId="15">'[1]Attach-3 (QR)'!#REF!</definedName>
    <definedName name="BL4CC" localSheetId="23">'[3]Attach-3 (QR)'!#REF!</definedName>
    <definedName name="BL4CC" localSheetId="25">#REF!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25">#REF!</definedName>
    <definedName name="BL4CCC" localSheetId="9">'[4]Attach-3 (QR)'!#REF!</definedName>
    <definedName name="BL4CCC" localSheetId="2">'[5]Attach-3 (QR)'!#REF!</definedName>
    <definedName name="BL4CCC">#REF!</definedName>
    <definedName name="BL5A" localSheetId="15">'[1]Attach-3 (QR)'!#REF!</definedName>
    <definedName name="BL5A" localSheetId="25">#REF!</definedName>
    <definedName name="BL5A" localSheetId="9">'[2]Attach-3 (QR)'!#REF!</definedName>
    <definedName name="BL5A">#REF!</definedName>
    <definedName name="BL5AA" localSheetId="15">'[1]Attach-3 (QR)'!#REF!</definedName>
    <definedName name="BL5AA" localSheetId="23">'[3]Attach-3 (QR)'!#REF!</definedName>
    <definedName name="BL5AA" localSheetId="25">#REF!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25">#REF!</definedName>
    <definedName name="BL5AAA" localSheetId="9">'[4]Attach-3 (QR)'!#REF!</definedName>
    <definedName name="BL5AAA" localSheetId="2">'[5]Attach-3 (QR)'!#REF!</definedName>
    <definedName name="BL5AAA">#REF!</definedName>
    <definedName name="BL5B" localSheetId="15">'[1]Attach-3 (QR)'!#REF!</definedName>
    <definedName name="BL5B" localSheetId="25">#REF!</definedName>
    <definedName name="BL5B" localSheetId="9">'[2]Attach-3 (QR)'!#REF!</definedName>
    <definedName name="BL5B">#REF!</definedName>
    <definedName name="BL5BB" localSheetId="15">'[1]Attach-3 (QR)'!#REF!</definedName>
    <definedName name="BL5BB" localSheetId="23">'[3]Attach-3 (QR)'!#REF!</definedName>
    <definedName name="BL5BB" localSheetId="25">#REF!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25">#REF!</definedName>
    <definedName name="BL5BBB" localSheetId="9">'[4]Attach-3 (QR)'!#REF!</definedName>
    <definedName name="BL5BBB" localSheetId="2">'[5]Attach-3 (QR)'!#REF!</definedName>
    <definedName name="BL5BBB">#REF!</definedName>
    <definedName name="BL5C" localSheetId="15">'[1]Attach-3 (QR)'!#REF!</definedName>
    <definedName name="BL5C" localSheetId="25">#REF!</definedName>
    <definedName name="BL5C" localSheetId="9">'[2]Attach-3 (QR)'!#REF!</definedName>
    <definedName name="BL5C">#REF!</definedName>
    <definedName name="BL5CC" localSheetId="15">'[1]Attach-3 (QR)'!#REF!</definedName>
    <definedName name="BL5CC" localSheetId="23">'[3]Attach-3 (QR)'!#REF!</definedName>
    <definedName name="BL5CC" localSheetId="25">#REF!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25">#REF!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25">#REF!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25">#REF!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25">#REF!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25">#REF!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25">#REF!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25">#REF!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25">#REF!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25">#REF!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25">#REF!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25">#REF!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25">#REF!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25">#REF!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25">#REF!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25">#REF!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25">#REF!</definedName>
    <definedName name="CAPA777" localSheetId="9">'[4]Attach-3 (QR)'!#REF!</definedName>
    <definedName name="CAPA777" localSheetId="2">'[5]Attach-3 (QR)'!#REF!</definedName>
    <definedName name="CAPA777">#REF!</definedName>
    <definedName name="COO" localSheetId="15">'[7]Sch-1a'!#REF!</definedName>
    <definedName name="COO" localSheetId="25">'[8]Sch-1a'!#REF!</definedName>
    <definedName name="COO" localSheetId="9">'[9]Sch-1a'!#REF!</definedName>
    <definedName name="COO" localSheetId="2">'[10]Sch-1a'!#REF!</definedName>
    <definedName name="COO">'[9]Sch-1a'!#REF!</definedName>
    <definedName name="date" localSheetId="15">#REF!</definedName>
    <definedName name="date" localSheetId="23">#REF!</definedName>
    <definedName name="date" localSheetId="25">#REF!</definedName>
    <definedName name="date" localSheetId="9">#REF!</definedName>
    <definedName name="date" localSheetId="2">#REF!</definedName>
    <definedName name="date">#REF!</definedName>
    <definedName name="iii" localSheetId="15">#REF!</definedName>
    <definedName name="iii" localSheetId="23">#REF!</definedName>
    <definedName name="iii" localSheetId="25">#REF!</definedName>
    <definedName name="iii" localSheetId="9">#REF!</definedName>
    <definedName name="iii" localSheetId="2">#REF!</definedName>
    <definedName name="iii">#REF!</definedName>
    <definedName name="LA" localSheetId="25">#REF!</definedName>
    <definedName name="LA">#REF!</definedName>
    <definedName name="logo1">"Picture 7"</definedName>
    <definedName name="MANU1" localSheetId="15">'[1]Attach-3 (QR)'!#REF!</definedName>
    <definedName name="MANU1" localSheetId="23">'[3]Attach-3 (QR)'!#REF!</definedName>
    <definedName name="MANU1" localSheetId="25">#REF!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25">#REF!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25">#REF!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25">#REF!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25">#REF!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25">#REF!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25">#REF!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25">#REF!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25">#REF!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25">#REF!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25">#REF!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25">#REF!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25">#REF!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25">#REF!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25">#REF!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25">#REF!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25">#REF!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25">#REF!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25">#REF!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25">#REF!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25">#REF!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25">#REF!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25">#REF!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25">#REF!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25">#REF!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25">#REF!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25">#REF!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25">#REF!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25">#REF!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25">#REF!</definedName>
    <definedName name="PATH555" localSheetId="9">'[4]Attach-3 (QR)'!#REF!</definedName>
    <definedName name="PATH555" localSheetId="2">'[5]Attach-3 (QR)'!#REF!</definedName>
    <definedName name="PATH555">#REF!</definedName>
    <definedName name="PATHAR1" localSheetId="15">'[1]Attach-3 (QR)'!#REF!</definedName>
    <definedName name="PATHAR1" localSheetId="25">#REF!</definedName>
    <definedName name="PATHAR1" localSheetId="9">'[2]Attach-3 (QR)'!#REF!</definedName>
    <definedName name="PATHAR1">#REF!</definedName>
    <definedName name="PATHAR2" localSheetId="15">'[1]Attach-3 (QR)'!#REF!</definedName>
    <definedName name="PATHAR2" localSheetId="25">#REF!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25">#REF!</definedName>
    <definedName name="PATHAR3" localSheetId="9">'[2]Attach-3 (QR)'!#REF!</definedName>
    <definedName name="PATHAR3">#REF!</definedName>
    <definedName name="PATHJV1" localSheetId="15">'[1]Attach-3 (QR)'!#REF!</definedName>
    <definedName name="PATHJV1" localSheetId="23">'[3]Attach-3 (QR)'!#REF!</definedName>
    <definedName name="PATHJV1" localSheetId="25">#REF!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25">#REF!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25">#REF!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25">#REF!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25">#REF!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25">#REF!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25">#REF!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25">#REF!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25">#REF!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25">#REF!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25">#REF!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25">#REF!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25">#REF!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25">#REF!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25">#REF!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25">#REF!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25">#REF!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25">#REF!</definedName>
    <definedName name="PATHLA3" localSheetId="9">'[4]Attach-3 (QR)'!#REF!</definedName>
    <definedName name="PATHLA3" localSheetId="2">'[5]Attach-3 (QR)'!#REF!</definedName>
    <definedName name="PATHLA3">#REF!</definedName>
    <definedName name="PATHLP1" localSheetId="15">'[1]Attach-3 (QR)'!#REF!</definedName>
    <definedName name="PATHLP1" localSheetId="25">#REF!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25">#REF!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25">#REF!</definedName>
    <definedName name="PATHLP3" localSheetId="9">'[4]Attach-3 (QR)'!#REF!</definedName>
    <definedName name="PATHLP3" localSheetId="2">'[5]Attach-3 (QR)'!#REF!</definedName>
    <definedName name="PATHLP3">#REF!</definedName>
    <definedName name="PATHPR1" localSheetId="15">'[1]Attach-3 (QR)'!#REF!</definedName>
    <definedName name="PATHPR1" localSheetId="25">#REF!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25">#REF!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12'!$A$1:$F$117</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25">'Attach 25'!$A$1:$E$27</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9'!$A$1:$H$51</definedName>
    <definedName name="_xlnm.Print_Area" localSheetId="26">'Bid Form 1st Envelope '!$A$1:$F$115</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25">#REF!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25">#REF!</definedName>
    <definedName name="_xlnm.Recorder" localSheetId="9">#REF!</definedName>
    <definedName name="_xlnm.Recorder" localSheetId="2">#REF!</definedName>
    <definedName name="_xlnm.Recorder">#REF!</definedName>
    <definedName name="sss" localSheetId="15">'[11]Attach-3 (QR)'!#REF!</definedName>
    <definedName name="sss" localSheetId="25">'[11]Attach-3 (QR)'!#REF!</definedName>
    <definedName name="sss" localSheetId="2">'[11]Attach-3 (QR)'!#REF!</definedName>
    <definedName name="sss">'[12]Attach-3 (QR)'!#REF!</definedName>
    <definedName name="TEST" localSheetId="15">#REF!</definedName>
    <definedName name="TEST" localSheetId="21">#REF!</definedName>
    <definedName name="TEST" localSheetId="22">#REF!</definedName>
    <definedName name="TEST" localSheetId="25">#REF!</definedName>
    <definedName name="TEST" localSheetId="9">#REF!</definedName>
    <definedName name="TEST" localSheetId="2">#REF!</definedName>
    <definedName name="TEST">#REF!</definedName>
    <definedName name="TO" localSheetId="25">#REF!</definedName>
    <definedName name="TO">#REF!</definedName>
    <definedName name="ttt" localSheetId="15">#REF!</definedName>
    <definedName name="ttt" localSheetId="23">#REF!</definedName>
    <definedName name="ttt" localSheetId="25">#REF!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25">#REF!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25">#REF!</definedName>
    <definedName name="uuu" localSheetId="9">#REF!</definedName>
    <definedName name="uuu" localSheetId="2">#REF!</definedName>
    <definedName name="uuu">#REF!</definedName>
    <definedName name="yyy" localSheetId="15">#REF!</definedName>
    <definedName name="yyy" localSheetId="23">#REF!</definedName>
    <definedName name="yyy" localSheetId="25">#REF!</definedName>
    <definedName name="yyy" localSheetId="9">#REF!</definedName>
    <definedName name="yyy" localSheetId="2">#REF!</definedName>
    <definedName name="yyy">#REF!</definedName>
    <definedName name="Z_010B040B_83D1_42E5_9354_A9BE9113BDAC_.wvu.PrintArea" localSheetId="25" hidden="1">'Attach 25'!$A$1:$E$27</definedName>
    <definedName name="Z_010B040B_83D1_42E5_9354_A9BE9113BDAC_.wvu.Rows" localSheetId="25" hidden="1">'Attach 25'!$12:$12,'Attach 25'!$19:$24</definedName>
    <definedName name="Z_012A8702_091E_4FD1_8E26_12B65B8B3B8C_.wvu.PrintArea" localSheetId="25" hidden="1">'Attach 25'!$A$1:$E$27</definedName>
    <definedName name="Z_012A8702_091E_4FD1_8E26_12B65B8B3B8C_.wvu.Rows" localSheetId="25" hidden="1">'Attach 25'!$12:$12,'Attach 25'!$19:$24</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6"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9'!$A$1:$H$51</definedName>
    <definedName name="Z_05855B4F_D61E_4C97_B759_B2F96767F6F8_.wvu.PrintArea" localSheetId="26" hidden="1">'Bid Form 1st Envelope '!$A$1:$F$115</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6" hidden="1">'Bid Form 1st Envelope '!$26:$27,'Bid Form 1st Envelope '!$98:$98,'Bid Form 1st Envelope '!$101:$102</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0D490C87_B003_4943_9825_ACE0B8E7CC06_.wvu.PrintArea" localSheetId="25" hidden="1">'Attach 25'!$A$1:$E$27</definedName>
    <definedName name="Z_0D490C87_B003_4943_9825_ACE0B8E7CC06_.wvu.Rows" localSheetId="25" hidden="1">'Attach 25'!$12:$12,'Attach 25'!$19:$24</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12'!$114:$201</definedName>
    <definedName name="Z_13A93EBF_985A_49FD_9FE0_DC75D238EC8C_.wvu.PrintArea" localSheetId="25" hidden="1">'Attach 25'!$A$1:$E$27</definedName>
    <definedName name="Z_13A93EBF_985A_49FD_9FE0_DC75D238EC8C_.wvu.Rows" localSheetId="25" hidden="1">'Attach 25'!$12:$12,'Attach 25'!$19:$24</definedName>
    <definedName name="Z_14C32814_5A59_4863_9FB1_822FBB75D7D1_.wvu.PrintArea" localSheetId="25" hidden="1">'Attach 25'!$A$1:$E$27</definedName>
    <definedName name="Z_14C32814_5A59_4863_9FB1_822FBB75D7D1_.wvu.Rows" localSheetId="25" hidden="1">'Attach 25'!$12:$12,'Attach 25'!$19:$24</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9'!$A$1:$H$52</definedName>
    <definedName name="Z_15A19D23_A9FD_4FC1_B7B0_F2D16BDFC729_.wvu.PrintArea" localSheetId="26" hidden="1">'Bid Form 1st Envelope '!$A$1:$F$115</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A6C211D_477E_416D_87F8_1BF3866A431B_.wvu.Cols" localSheetId="15" hidden="1">'Attach 12'!$G:$I</definedName>
    <definedName name="Z_1A6C211D_477E_416D_87F8_1BF3866A431B_.wvu.Cols" localSheetId="19" hidden="1">'Attach 15'!$H:$H,'Attach 15'!$J:$J</definedName>
    <definedName name="Z_1A6C211D_477E_416D_87F8_1BF3866A431B_.wvu.Cols" localSheetId="23" hidden="1">'Attach 18 SP'!$J:$AO</definedName>
    <definedName name="Z_1A6C211D_477E_416D_87F8_1BF3866A431B_.wvu.Cols" localSheetId="3" hidden="1">'Attach 3(JV)'!$G:$H</definedName>
    <definedName name="Z_1A6C211D_477E_416D_87F8_1BF3866A431B_.wvu.Cols" localSheetId="5" hidden="1">'Attach 4'!$H:$O</definedName>
    <definedName name="Z_1A6C211D_477E_416D_87F8_1BF3866A431B_.wvu.Cols" localSheetId="8" hidden="1">'Attach 5'!$H:$H</definedName>
    <definedName name="Z_1A6C211D_477E_416D_87F8_1BF3866A431B_.wvu.Cols" localSheetId="9" hidden="1">'Attach 5A'!$G:$H</definedName>
    <definedName name="Z_1A6C211D_477E_416D_87F8_1BF3866A431B_.wvu.Cols" localSheetId="10" hidden="1">'Attach 6'!$H:$H</definedName>
    <definedName name="Z_1A6C211D_477E_416D_87F8_1BF3866A431B_.wvu.Cols" localSheetId="26" hidden="1">'Bid Form 1st Envelope '!$L:$L,'Bid Form 1st Envelope '!$AA:$AI</definedName>
    <definedName name="Z_1A6C211D_477E_416D_87F8_1BF3866A431B_.wvu.Cols" localSheetId="2" hidden="1">'Names of Bidder'!$I:$AB</definedName>
    <definedName name="Z_1A6C211D_477E_416D_87F8_1BF3866A431B_.wvu.FilterData" localSheetId="2" hidden="1">'Names of Bidder'!$B$6:$G$11</definedName>
    <definedName name="Z_1A6C211D_477E_416D_87F8_1BF3866A431B_.wvu.PrintArea" localSheetId="13" hidden="1">'Attach 10'!$A$1:$F$18</definedName>
    <definedName name="Z_1A6C211D_477E_416D_87F8_1BF3866A431B_.wvu.PrintArea" localSheetId="14" hidden="1">'Attach 11'!$A$1:$E$29</definedName>
    <definedName name="Z_1A6C211D_477E_416D_87F8_1BF3866A431B_.wvu.PrintArea" localSheetId="15" hidden="1">'Attach 12'!$A$1:$F$117</definedName>
    <definedName name="Z_1A6C211D_477E_416D_87F8_1BF3866A431B_.wvu.PrintArea" localSheetId="16" hidden="1">'Attach 13'!$A$1:$E$27</definedName>
    <definedName name="Z_1A6C211D_477E_416D_87F8_1BF3866A431B_.wvu.PrintArea" localSheetId="17" hidden="1">'Attach 14'!$A$1:$E$29</definedName>
    <definedName name="Z_1A6C211D_477E_416D_87F8_1BF3866A431B_.wvu.PrintArea" localSheetId="18" hidden="1">'Attach 14-IP'!$A$8:$I$220</definedName>
    <definedName name="Z_1A6C211D_477E_416D_87F8_1BF3866A431B_.wvu.PrintArea" localSheetId="19" hidden="1">'Attach 15'!$A$1:$E$93</definedName>
    <definedName name="Z_1A6C211D_477E_416D_87F8_1BF3866A431B_.wvu.PrintArea" localSheetId="20" hidden="1">'Attach 16'!$A$1:$L$90</definedName>
    <definedName name="Z_1A6C211D_477E_416D_87F8_1BF3866A431B_.wvu.PrintArea" localSheetId="21" hidden="1">'Attach 17'!$A$1:$E$33</definedName>
    <definedName name="Z_1A6C211D_477E_416D_87F8_1BF3866A431B_.wvu.PrintArea" localSheetId="22" hidden="1">'Attach 18'!$A$1:$E$24</definedName>
    <definedName name="Z_1A6C211D_477E_416D_87F8_1BF3866A431B_.wvu.PrintArea" localSheetId="23" hidden="1">'Attach 18 SP'!$A$7:$I$157</definedName>
    <definedName name="Z_1A6C211D_477E_416D_87F8_1BF3866A431B_.wvu.PrintArea" localSheetId="24" hidden="1">'Attach 19'!$A$1:$E$31</definedName>
    <definedName name="Z_1A6C211D_477E_416D_87F8_1BF3866A431B_.wvu.PrintArea" localSheetId="3" hidden="1">'Attach 3(JV)'!$A$1:$E$28</definedName>
    <definedName name="Z_1A6C211D_477E_416D_87F8_1BF3866A431B_.wvu.PrintArea" localSheetId="4" hidden="1">'Attach 3(QR)'!$A$1:$E$28</definedName>
    <definedName name="Z_1A6C211D_477E_416D_87F8_1BF3866A431B_.wvu.PrintArea" localSheetId="5" hidden="1">'Attach 4'!$A$1:$G$25</definedName>
    <definedName name="Z_1A6C211D_477E_416D_87F8_1BF3866A431B_.wvu.PrintArea" localSheetId="6" hidden="1">'Attach 4 (A)'!$A$1:$E$27</definedName>
    <definedName name="Z_1A6C211D_477E_416D_87F8_1BF3866A431B_.wvu.PrintArea" localSheetId="7" hidden="1">'Attach 4 (B)'!$A$1:$E$26</definedName>
    <definedName name="Z_1A6C211D_477E_416D_87F8_1BF3866A431B_.wvu.PrintArea" localSheetId="8" hidden="1">'Attach 5'!$A$1:$E$34</definedName>
    <definedName name="Z_1A6C211D_477E_416D_87F8_1BF3866A431B_.wvu.PrintArea" localSheetId="9" hidden="1">'Attach 5A'!$A$1:$E$35</definedName>
    <definedName name="Z_1A6C211D_477E_416D_87F8_1BF3866A431B_.wvu.PrintArea" localSheetId="10" hidden="1">'Attach 6'!$A$1:$E$28</definedName>
    <definedName name="Z_1A6C211D_477E_416D_87F8_1BF3866A431B_.wvu.PrintArea" localSheetId="11" hidden="1">'Attach 7'!$A$1:$E$18</definedName>
    <definedName name="Z_1A6C211D_477E_416D_87F8_1BF3866A431B_.wvu.PrintArea" localSheetId="12" hidden="1">'Attach 9'!$A$1:$H$51</definedName>
    <definedName name="Z_1A6C211D_477E_416D_87F8_1BF3866A431B_.wvu.PrintArea" localSheetId="26" hidden="1">'Bid Form 1st Envelope '!$A$1:$F$115</definedName>
    <definedName name="Z_1A6C211D_477E_416D_87F8_1BF3866A431B_.wvu.PrintArea" localSheetId="1" hidden="1">Cover!$A$1:$F$20</definedName>
    <definedName name="Z_1A6C211D_477E_416D_87F8_1BF3866A431B_.wvu.PrintArea" localSheetId="2" hidden="1">'Names of Bidder'!$B$1:$G$29</definedName>
    <definedName name="Z_1A6C211D_477E_416D_87F8_1BF3866A431B_.wvu.PrintTitles" localSheetId="12" hidden="1">'Attach 9'!$17:$17</definedName>
    <definedName name="Z_1A6C211D_477E_416D_87F8_1BF3866A431B_.wvu.Rows" localSheetId="15" hidden="1">'Attach 12'!$38:$45,'Attach 12'!$96:$100</definedName>
    <definedName name="Z_1A6C211D_477E_416D_87F8_1BF3866A431B_.wvu.Rows" localSheetId="19" hidden="1">'Attach 15'!$16:$16</definedName>
    <definedName name="Z_1A6C211D_477E_416D_87F8_1BF3866A431B_.wvu.Rows" localSheetId="21" hidden="1">'Attach 17'!$26:$26,'Attach 17'!$32:$209</definedName>
    <definedName name="Z_1A6C211D_477E_416D_87F8_1BF3866A431B_.wvu.Rows" localSheetId="23" hidden="1">'Attach 18 SP'!$149:$153</definedName>
    <definedName name="Z_1A6C211D_477E_416D_87F8_1BF3866A431B_.wvu.Rows" localSheetId="24" hidden="1">'Attach 19'!$13:$13,'Attach 19'!$20:$28</definedName>
    <definedName name="Z_1A6C211D_477E_416D_87F8_1BF3866A431B_.wvu.Rows" localSheetId="8" hidden="1">'Attach 5'!$4:$4</definedName>
    <definedName name="Z_1A6C211D_477E_416D_87F8_1BF3866A431B_.wvu.Rows" localSheetId="9" hidden="1">'Attach 5A'!$25:$30</definedName>
    <definedName name="Z_1A6C211D_477E_416D_87F8_1BF3866A431B_.wvu.Rows" localSheetId="12" hidden="1">'Attach 9'!#REF!</definedName>
    <definedName name="Z_1A6C211D_477E_416D_87F8_1BF3866A431B_.wvu.Rows" localSheetId="26" hidden="1">'Bid Form 1st Envelope '!$22:$23,'Bid Form 1st Envelope '!$26:$27,'Bid Form 1st Envelope '!$98:$98,'Bid Form 1st Envelope '!$101:$102</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E2D7167_D6B7_4690_9A83_BF768C4223A4_.wvu.PrintArea" localSheetId="25" hidden="1">'Attach 25'!$A$1:$E$27</definedName>
    <definedName name="Z_1E2D7167_D6B7_4690_9A83_BF768C4223A4_.wvu.Rows" localSheetId="25" hidden="1">'Attach 25'!$12:$12,'Attach 25'!$19:$24</definedName>
    <definedName name="Z_1F125E51_1799_42D0_B41E_DC039BB17D59_.wvu.PrintArea" localSheetId="25" hidden="1">'Attach 25'!$A$1:$E$27</definedName>
    <definedName name="Z_1F125E51_1799_42D0_B41E_DC039BB17D59_.wvu.Rows" localSheetId="25" hidden="1">'Attach 25'!$12:$12,'Attach 25'!$19:$24</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25" hidden="1">'Attach 25'!$A$1:$E$27</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9'!$A$1:$H$52</definedName>
    <definedName name="Z_240327DD_375F_45D4_BA52_89AFD79FE6A1_.wvu.PrintArea" localSheetId="26" hidden="1">'Bid Form 1st Envelope '!$A$1:$F$115</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25" hidden="1">'Attach 25'!$12:$12,'Attach 25'!$19:$24</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12'!$A$1:$F$117</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12'!$A$1:$F$117</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12'!$114:$201</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12'!$114:$201</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12'!$114:$201</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12'!$114:$201</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9'!$A$1:$H$52</definedName>
    <definedName name="Z_340562B9_6CEE_4962_8D7D_CA1C6778F52C_.wvu.PrintArea" localSheetId="26" hidden="1">'Bid Form 1st Envelope '!$A$1:$F$115</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6"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9'!$A$1:$H$51</definedName>
    <definedName name="Z_347D9A5E_5167_4CD7_A121_BEAF211F64E4_.wvu.PrintArea" localSheetId="26" hidden="1">'Bid Form 1st Envelope '!$A$1:$J$115</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6" hidden="1">'Bid Form 1st Envelope '!$26:$27,'Bid Form 1st Envelope '!$98:$98,'Bid Form 1st Envelope '!$101:$102</definedName>
    <definedName name="Z_35C772BD_8F05_4A18_BEC8_6AF744E22539_.wvu.PrintArea" localSheetId="25" hidden="1">'Attach 25'!$A$1:$E$27</definedName>
    <definedName name="Z_35C772BD_8F05_4A18_BEC8_6AF744E22539_.wvu.Rows" localSheetId="25" hidden="1">'Attach 25'!$12:$12,'Attach 25'!$23:$24</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9'!$A$1:$H$52</definedName>
    <definedName name="Z_38BECF6E_1A53_4F98_87B9_44F2C5F77E08_.wvu.PrintArea" localSheetId="26" hidden="1">'Bid Form 1st Envelope '!$A$1:$F$115</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12'!$114:$201</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25" hidden="1">'Attach 25'!$A$1:$E$31</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9'!$A$1:$H$58</definedName>
    <definedName name="Z_43BCBF1E_CDCF_4541_8D79_87EDCECBC1FD_.wvu.PrintArea" localSheetId="26" hidden="1">'Bid Form 1st Envelope '!$A$1:$F$115</definedName>
    <definedName name="Z_43BCBF1E_CDCF_4541_8D79_87EDCECBC1FD_.wvu.PrintTitles" localSheetId="12" hidden="1">'Attach 9'!$17:$17</definedName>
    <definedName name="Z_43BCBF1E_CDCF_4541_8D79_87EDCECBC1FD_.wvu.Rows" localSheetId="19" hidden="1">'Attach 15'!$13:$14,'Attach 15'!$16:$16</definedName>
    <definedName name="Z_44C1C443_3199_4288_884A_D16AF7B2CD69_.wvu.PrintArea" localSheetId="25" hidden="1">'Attach 25'!$A$1:$E$27</definedName>
    <definedName name="Z_44C1C443_3199_4288_884A_D16AF7B2CD69_.wvu.Rows" localSheetId="25" hidden="1">'Attach 25'!$12:$12,'Attach 25'!$19:$24</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9'!$A$1:$H$52</definedName>
    <definedName name="Z_477F7E43_D393_45BA_B99B_D838E4629B5D_.wvu.PrintArea" localSheetId="26" hidden="1">'Bid Form 1st Envelope '!$A$1:$F$115</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6"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9'!$A$1:$H$51</definedName>
    <definedName name="Z_47D52ECC_373D_4A7A_838F_7112A4A0A94F_.wvu.PrintArea" localSheetId="26" hidden="1">'Bid Form 1st Envelope '!$A$1:$J$115</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6" hidden="1">'Bid Form 1st Envelope '!$26:$27,'Bid Form 1st Envelope '!$98:$98,'Bid Form 1st Envelope '!$101:$102</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25" hidden="1">'Attach 25'!$A$1:$E$31</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9'!$A$1:$H$58</definedName>
    <definedName name="Z_494F6778_23FE_4AAC_B37D_6C7543FC13B9_.wvu.PrintArea" localSheetId="26" hidden="1">'Bid Form 1st Envelope '!$A$1:$F$115</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D67A8FB_66CE_4EFD_8932_C754BE25ED43_.wvu.PrintArea" localSheetId="25" hidden="1">'Attach 25'!$A$1:$E$27</definedName>
    <definedName name="Z_4D67A8FB_66CE_4EFD_8932_C754BE25ED43_.wvu.Rows" localSheetId="25" hidden="1">'Attach 25'!$12:$12,'Attach 25'!$19:$24</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12'!$114:$201</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12'!$114:$201</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12'!$114:$201</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12'!$114:$201</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12'!$114:$201</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12'!$114:$201</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6"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9'!$A$1:$H$51</definedName>
    <definedName name="Z_72B383D4_8341_48BE_BBCC_63C6785ABF81_.wvu.PrintArea" localSheetId="26" hidden="1">'Bid Form 1st Envelope '!$A$1:$J$115</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9'!#REF!</definedName>
    <definedName name="Z_72B383D4_8341_48BE_BBCC_63C6785ABF81_.wvu.Rows" localSheetId="26" hidden="1">'Bid Form 1st Envelope '!$26:$27,'Bid Form 1st Envelope '!$98:$98,'Bid Form 1st Envelope '!$101:$102</definedName>
    <definedName name="Z_72E27F64_009C_4321_B742_209DBE340E6D_.wvu.Cols" localSheetId="15" hidden="1">'Attach 12'!$G:$I</definedName>
    <definedName name="Z_72E27F64_009C_4321_B742_209DBE340E6D_.wvu.PrintArea" localSheetId="15" hidden="1">'Attach 12'!$A$1:$F$117</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6"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12'!$A$1:$F$117</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9'!$A$1:$H$51</definedName>
    <definedName name="Z_7706378E_40E2_4583_90AF_E6E1DCB3696C_.wvu.PrintArea" localSheetId="26" hidden="1">'Bid Form 1st Envelope '!$A$1:$F$115</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12'!$96:$100</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9'!#REF!</definedName>
    <definedName name="Z_7706378E_40E2_4583_90AF_E6E1DCB3696C_.wvu.Rows" localSheetId="26" hidden="1">'Bid Form 1st Envelope '!$26:$27,'Bid Form 1st Envelope '!$98:$98,'Bid Form 1st Envelope '!$101:$102</definedName>
    <definedName name="Z_77353208_2D17_4D2E_ADE3_4F168F350B73_.wvu.PrintArea" localSheetId="25" hidden="1">'Attach 25'!$A$1:$E$27</definedName>
    <definedName name="Z_77353208_2D17_4D2E_ADE3_4F168F350B73_.wvu.Rows" localSheetId="25" hidden="1">'Attach 25'!$12:$12,'Attach 25'!$19:$24</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88FC7A_7690_48AB_B789_172043AFADC8_.wvu.PrintArea" localSheetId="25" hidden="1">'Attach 25'!$A$1:$E$27</definedName>
    <definedName name="Z_7A88FC7A_7690_48AB_B789_172043AFADC8_.wvu.Rows" localSheetId="25" hidden="1">'Attach 25'!$12:$12,'Attach 25'!$19:$24</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25" hidden="1">'Attach 25'!$A$1:$E$27</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9'!$A$1:$H$58</definedName>
    <definedName name="Z_7A9EA6D6_4DDF_43D9_92E6_C6AFAD14E266_.wvu.PrintArea" localSheetId="26" hidden="1">'Bid Form 1st Envelope '!$A$1:$F$115</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25" hidden="1">'Attach 25'!$12:$12,'Attach 25'!$19:$24</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12'!$114:$201</definedName>
    <definedName name="Z_82C64B11_1F50_45B5_B7BB_9F1DC733C833_.wvu.PrintArea" localSheetId="25" hidden="1">'Attach 25'!$A$1:$E$27</definedName>
    <definedName name="Z_82C64B11_1F50_45B5_B7BB_9F1DC733C833_.wvu.Rows" localSheetId="25" hidden="1">'Attach 25'!$12:$12,'Attach 25'!$19:$24</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25" hidden="1">'Attach 25'!$A$1:$E$27</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9'!$A$1:$H$51</definedName>
    <definedName name="Z_82E8A0F5_0020_4355_95CF_28601763A783_.wvu.PrintArea" localSheetId="26" hidden="1">'Bid Form 1st Envelope '!$A$1:$F$115</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25" hidden="1">'Attach 25'!$12:$12,'Attach 25'!$19:$24</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CF338B0_8CA3_4AF4_816D_CB7A6D8E33BC_.wvu.PrintArea" localSheetId="25" hidden="1">'Attach 25'!$A$1:$E$27</definedName>
    <definedName name="Z_8CF338B0_8CA3_4AF4_816D_CB7A6D8E33BC_.wvu.Rows" localSheetId="25" hidden="1">'Attach 25'!$12:$12,'Attach 25'!$19:$24</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9'!$A$1:$H$52</definedName>
    <definedName name="Z_8E3ED18F_7B8F_4A1C_969D_A70DC3B696C3_.wvu.PrintArea" localSheetId="26" hidden="1">'Bid Form 1st Envelope '!$A$1:$F$115</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25" hidden="1">'Attach 25'!$A$1:$E$31</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9'!$A$1:$H$58</definedName>
    <definedName name="Z_8E7B022F_1113_4BA2_B2BA_8EDBE02A2557_.wvu.PrintArea" localSheetId="26" hidden="1">'Bid Form 1st Envelope '!$A$1:$F$115</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12'!$114:$201</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9'!$A$1:$H$52</definedName>
    <definedName name="Z_97C0FC0E_800C_45C9_895E_E91A3F1ADBA4_.wvu.PrintArea" localSheetId="26" hidden="1">'Bid Form 1st Envelope '!$A$1:$F$115</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12'!$A$1:$F$117</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12'!$114:$201</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12'!$114:$201</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25" hidden="1">'Attach 25'!$A$1:$E$31</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9'!$A$1:$H$58</definedName>
    <definedName name="Z_A3F641DF_CF1D_48E3_AFDC_E52726A449CB_.wvu.PrintArea" localSheetId="26" hidden="1">'Bid Form 1st Envelope '!$A$1:$F$115</definedName>
    <definedName name="Z_A3F641DF_CF1D_48E3_AFDC_E52726A449CB_.wvu.PrintTitles" localSheetId="15" hidden="1">'Attach 12'!#REF!</definedName>
    <definedName name="Z_A3F641DF_CF1D_48E3_AFDC_E52726A449CB_.wvu.PrintTitles" localSheetId="12" hidden="1">'Attach 9'!$17:$17</definedName>
    <definedName name="Z_AA750348_930C_43DE_ADD0_8D60980F5013_.wvu.PrintArea" localSheetId="25" hidden="1">'Attach 25'!$A$1:$E$27</definedName>
    <definedName name="Z_AA750348_930C_43DE_ADD0_8D60980F5013_.wvu.Rows" localSheetId="25" hidden="1">'Attach 25'!$12:$12,'Attach 25'!$23:$24</definedName>
    <definedName name="Z_B07A37BF_D9F4_4586_9D27_CDE2FA2D1222_.wvu.Cols" localSheetId="15" hidden="1">'Attach 12'!$G:$I</definedName>
    <definedName name="Z_B07A37BF_D9F4_4586_9D27_CDE2FA2D1222_.wvu.PrintArea" localSheetId="15" hidden="1">'Attach 12'!$A$1:$F$117</definedName>
    <definedName name="Z_B07A37BF_D9F4_4586_9D27_CDE2FA2D1222_.wvu.Rows" localSheetId="15" hidden="1">'Attach 12'!#REF!</definedName>
    <definedName name="Z_B07CB001_8FAF_40AD_8AD5_A65A64B33B35_.wvu.PrintArea" localSheetId="25" hidden="1">'Attach 25'!$A$1:$E$27</definedName>
    <definedName name="Z_B07CB001_8FAF_40AD_8AD5_A65A64B33B35_.wvu.Rows" localSheetId="25" hidden="1">'Attach 25'!$12:$12,'Attach 25'!$23:$24</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6"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9'!$A$1:$H$51</definedName>
    <definedName name="Z_BA86FE7A_199D_4ABD_A444_AE6BFDF4BCC9_.wvu.PrintArea" localSheetId="26" hidden="1">'Bid Form 1st Envelope '!$A$1:$J$115</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6" hidden="1">'Bid Form 1st Envelope '!$26:$27,'Bid Form 1st Envelope '!$98:$98,'Bid Form 1st Envelope '!$101:$102</definedName>
    <definedName name="Z_BE615921_12B2_47E1_81BB_292B559B4C46_.wvu.PrintArea" localSheetId="25" hidden="1">'Attach 25'!$A$1:$E$27</definedName>
    <definedName name="Z_BE615921_12B2_47E1_81BB_292B559B4C46_.wvu.Rows" localSheetId="25" hidden="1">'Attach 25'!$12:$12,'Attach 25'!$19:$24</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9'!$A$1:$H$52</definedName>
    <definedName name="Z_C5EDD9E3_0801_4479_8600_A80B0FCFDF0B_.wvu.PrintArea" localSheetId="26" hidden="1">'Bid Form 1st Envelope '!$A$1:$F$115</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9'!$A$1:$H$51</definedName>
    <definedName name="Z_CB7992C9_ABA5_4C7D_8C49_1E1D8E8875C7_.wvu.PrintArea" localSheetId="26" hidden="1">'Bid Form 1st Envelope '!$A$1:$F$115</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B7CD015_9A92_451A_BEF4_2BC98E3768DD_.wvu.PrintArea" localSheetId="25" hidden="1">'Attach 25'!$A$1:$E$27</definedName>
    <definedName name="Z_CB7CD015_9A92_451A_BEF4_2BC98E3768DD_.wvu.Rows" localSheetId="25" hidden="1">'Attach 25'!$12:$12,'Attach 25'!$19:$24</definedName>
    <definedName name="Z_CD28740F_9825_447C_B887_B18F0232D126_.wvu.PrintArea" localSheetId="25" hidden="1">'Attach 25'!$A$1:$E$27</definedName>
    <definedName name="Z_CD28740F_9825_447C_B887_B18F0232D126_.wvu.Rows" localSheetId="25" hidden="1">'Attach 25'!$12:$12,'Attach 25'!$23:$24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25" hidden="1">'Attach 25'!$A$1:$E$31</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9'!$A$1:$H$58</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CFBF18EC_8277_4311_991B_395AF21BB33B_.wvu.PrintArea" localSheetId="25" hidden="1">'Attach 25'!$A$1:$E$27</definedName>
    <definedName name="Z_CFBF18EC_8277_4311_991B_395AF21BB33B_.wvu.Rows" localSheetId="25" hidden="1">'Attach 25'!$12:$12,'Attach 25'!$19:$24</definedName>
    <definedName name="Z_D05C69EC_C4A6_4AED_AFBA_A3044FD4B3FB_.wvu.PrintArea" localSheetId="25" hidden="1">'Attach 25'!$A$1:$E$27</definedName>
    <definedName name="Z_D05C69EC_C4A6_4AED_AFBA_A3044FD4B3FB_.wvu.Rows" localSheetId="25" hidden="1">'Attach 25'!$12:$12,'Attach 25'!$19:$24</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25" hidden="1">'Attach 25'!$A$1:$E$27</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9'!$A$1:$H$58</definedName>
    <definedName name="Z_DC28ED1E_3E35_4094_9C2B_5C0A1C1D459C_.wvu.PrintArea" localSheetId="26" hidden="1">'Bid Form 1st Envelope '!$A$1:$F$115</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25" hidden="1">'Attach 25'!$12:$12,'Attach 25'!$19:$24</definedName>
    <definedName name="Z_DC28ED1E_3E35_4094_9C2B_5C0A1C1D459C_.wvu.Rows" localSheetId="8" hidden="1">'Attach 5'!$4:$4</definedName>
    <definedName name="Z_DDDB5B4F_51D3_41E0_AB7C_B8643638B644_.wvu.Cols" localSheetId="15" hidden="1">'Attach 12'!$G:$I</definedName>
    <definedName name="Z_DDDB5B4F_51D3_41E0_AB7C_B8643638B644_.wvu.Cols" localSheetId="19" hidden="1">'Attach 15'!$H:$H,'Attach 15'!$J:$J</definedName>
    <definedName name="Z_DDDB5B4F_51D3_41E0_AB7C_B8643638B644_.wvu.Cols" localSheetId="23" hidden="1">'Attach 18 SP'!$J:$AO</definedName>
    <definedName name="Z_DDDB5B4F_51D3_41E0_AB7C_B8643638B644_.wvu.Cols" localSheetId="3" hidden="1">'Attach 3(JV)'!$G:$H</definedName>
    <definedName name="Z_DDDB5B4F_51D3_41E0_AB7C_B8643638B644_.wvu.Cols" localSheetId="5" hidden="1">'Attach 4'!$H:$O</definedName>
    <definedName name="Z_DDDB5B4F_51D3_41E0_AB7C_B8643638B644_.wvu.Cols" localSheetId="8" hidden="1">'Attach 5'!$H:$H</definedName>
    <definedName name="Z_DDDB5B4F_51D3_41E0_AB7C_B8643638B644_.wvu.Cols" localSheetId="9" hidden="1">'Attach 5A'!$G:$H</definedName>
    <definedName name="Z_DDDB5B4F_51D3_41E0_AB7C_B8643638B644_.wvu.Cols" localSheetId="10" hidden="1">'Attach 6'!$H:$H</definedName>
    <definedName name="Z_DDDB5B4F_51D3_41E0_AB7C_B8643638B644_.wvu.Cols" localSheetId="12" hidden="1">'Attach 9'!$G:$G</definedName>
    <definedName name="Z_DDDB5B4F_51D3_41E0_AB7C_B8643638B644_.wvu.Cols" localSheetId="26" hidden="1">'Bid Form 1st Envelope '!$L:$L,'Bid Form 1st Envelope '!$AA:$AI</definedName>
    <definedName name="Z_DDDB5B4F_51D3_41E0_AB7C_B8643638B644_.wvu.Cols" localSheetId="2" hidden="1">'Names of Bidder'!$I:$AB</definedName>
    <definedName name="Z_DDDB5B4F_51D3_41E0_AB7C_B8643638B644_.wvu.FilterData" localSheetId="2" hidden="1">'Names of Bidder'!$B$6:$G$11</definedName>
    <definedName name="Z_DDDB5B4F_51D3_41E0_AB7C_B8643638B644_.wvu.PrintArea" localSheetId="13" hidden="1">'Attach 10'!$A$1:$F$18</definedName>
    <definedName name="Z_DDDB5B4F_51D3_41E0_AB7C_B8643638B644_.wvu.PrintArea" localSheetId="14" hidden="1">'Attach 11'!$A$1:$E$29</definedName>
    <definedName name="Z_DDDB5B4F_51D3_41E0_AB7C_B8643638B644_.wvu.PrintArea" localSheetId="15" hidden="1">'Attach 12'!$A$1:$F$117</definedName>
    <definedName name="Z_DDDB5B4F_51D3_41E0_AB7C_B8643638B644_.wvu.PrintArea" localSheetId="16" hidden="1">'Attach 13'!$A$1:$E$27</definedName>
    <definedName name="Z_DDDB5B4F_51D3_41E0_AB7C_B8643638B644_.wvu.PrintArea" localSheetId="17" hidden="1">'Attach 14'!$A$1:$E$29</definedName>
    <definedName name="Z_DDDB5B4F_51D3_41E0_AB7C_B8643638B644_.wvu.PrintArea" localSheetId="18" hidden="1">'Attach 14-IP'!$A$8:$I$220</definedName>
    <definedName name="Z_DDDB5B4F_51D3_41E0_AB7C_B8643638B644_.wvu.PrintArea" localSheetId="19" hidden="1">'Attach 15'!$A$1:$E$93</definedName>
    <definedName name="Z_DDDB5B4F_51D3_41E0_AB7C_B8643638B644_.wvu.PrintArea" localSheetId="20" hidden="1">'Attach 16'!$A$1:$L$90</definedName>
    <definedName name="Z_DDDB5B4F_51D3_41E0_AB7C_B8643638B644_.wvu.PrintArea" localSheetId="21" hidden="1">'Attach 17'!$A$1:$E$33</definedName>
    <definedName name="Z_DDDB5B4F_51D3_41E0_AB7C_B8643638B644_.wvu.PrintArea" localSheetId="22" hidden="1">'Attach 18'!$A$1:$E$24</definedName>
    <definedName name="Z_DDDB5B4F_51D3_41E0_AB7C_B8643638B644_.wvu.PrintArea" localSheetId="23" hidden="1">'Attach 18 SP'!$A$7:$I$157</definedName>
    <definedName name="Z_DDDB5B4F_51D3_41E0_AB7C_B8643638B644_.wvu.PrintArea" localSheetId="24" hidden="1">'Attach 19'!$A$1:$E$31</definedName>
    <definedName name="Z_DDDB5B4F_51D3_41E0_AB7C_B8643638B644_.wvu.PrintArea" localSheetId="25" hidden="1">'Attach 25'!$A$1:$E$27</definedName>
    <definedName name="Z_DDDB5B4F_51D3_41E0_AB7C_B8643638B644_.wvu.PrintArea" localSheetId="3" hidden="1">'Attach 3(JV)'!$A$1:$E$28</definedName>
    <definedName name="Z_DDDB5B4F_51D3_41E0_AB7C_B8643638B644_.wvu.PrintArea" localSheetId="4" hidden="1">'Attach 3(QR)'!$A$1:$E$28</definedName>
    <definedName name="Z_DDDB5B4F_51D3_41E0_AB7C_B8643638B644_.wvu.PrintArea" localSheetId="5" hidden="1">'Attach 4'!$A$1:$G$25</definedName>
    <definedName name="Z_DDDB5B4F_51D3_41E0_AB7C_B8643638B644_.wvu.PrintArea" localSheetId="6" hidden="1">'Attach 4 (A)'!$A$1:$E$27</definedName>
    <definedName name="Z_DDDB5B4F_51D3_41E0_AB7C_B8643638B644_.wvu.PrintArea" localSheetId="7" hidden="1">'Attach 4 (B)'!$A$1:$E$26</definedName>
    <definedName name="Z_DDDB5B4F_51D3_41E0_AB7C_B8643638B644_.wvu.PrintArea" localSheetId="8" hidden="1">'Attach 5'!$A$1:$E$34</definedName>
    <definedName name="Z_DDDB5B4F_51D3_41E0_AB7C_B8643638B644_.wvu.PrintArea" localSheetId="9" hidden="1">'Attach 5A'!$A$1:$E$35</definedName>
    <definedName name="Z_DDDB5B4F_51D3_41E0_AB7C_B8643638B644_.wvu.PrintArea" localSheetId="10" hidden="1">'Attach 6'!$A$1:$E$28</definedName>
    <definedName name="Z_DDDB5B4F_51D3_41E0_AB7C_B8643638B644_.wvu.PrintArea" localSheetId="11" hidden="1">'Attach 7'!$A$1:$E$18</definedName>
    <definedName name="Z_DDDB5B4F_51D3_41E0_AB7C_B8643638B644_.wvu.PrintArea" localSheetId="12" hidden="1">'Attach 9'!$A$1:$H$51</definedName>
    <definedName name="Z_DDDB5B4F_51D3_41E0_AB7C_B8643638B644_.wvu.PrintArea" localSheetId="26" hidden="1">'Bid Form 1st Envelope '!$A$1:$F$115</definedName>
    <definedName name="Z_DDDB5B4F_51D3_41E0_AB7C_B8643638B644_.wvu.PrintArea" localSheetId="1" hidden="1">Cover!$A$1:$F$20</definedName>
    <definedName name="Z_DDDB5B4F_51D3_41E0_AB7C_B8643638B644_.wvu.PrintArea" localSheetId="2" hidden="1">'Names of Bidder'!$B$1:$G$29</definedName>
    <definedName name="Z_DDDB5B4F_51D3_41E0_AB7C_B8643638B644_.wvu.PrintTitles" localSheetId="12" hidden="1">'Attach 9'!$17:$17</definedName>
    <definedName name="Z_DDDB5B4F_51D3_41E0_AB7C_B8643638B644_.wvu.Rows" localSheetId="15" hidden="1">'Attach 12'!$30:$77,'Attach 12'!$89:$112</definedName>
    <definedName name="Z_DDDB5B4F_51D3_41E0_AB7C_B8643638B644_.wvu.Rows" localSheetId="19" hidden="1">'Attach 15'!$16:$16</definedName>
    <definedName name="Z_DDDB5B4F_51D3_41E0_AB7C_B8643638B644_.wvu.Rows" localSheetId="21" hidden="1">'Attach 17'!$26:$26,'Attach 17'!$32:$209</definedName>
    <definedName name="Z_DDDB5B4F_51D3_41E0_AB7C_B8643638B644_.wvu.Rows" localSheetId="23" hidden="1">'Attach 18 SP'!$149:$153</definedName>
    <definedName name="Z_DDDB5B4F_51D3_41E0_AB7C_B8643638B644_.wvu.Rows" localSheetId="24" hidden="1">'Attach 19'!$13:$13,'Attach 19'!$20:$28</definedName>
    <definedName name="Z_DDDB5B4F_51D3_41E0_AB7C_B8643638B644_.wvu.Rows" localSheetId="25" hidden="1">'Attach 25'!$12:$12,'Attach 25'!$23:$24</definedName>
    <definedName name="Z_DDDB5B4F_51D3_41E0_AB7C_B8643638B644_.wvu.Rows" localSheetId="8" hidden="1">'Attach 5'!$4:$4</definedName>
    <definedName name="Z_DDDB5B4F_51D3_41E0_AB7C_B8643638B644_.wvu.Rows" localSheetId="9" hidden="1">'Attach 5A'!$25:$30</definedName>
    <definedName name="Z_DDDB5B4F_51D3_41E0_AB7C_B8643638B644_.wvu.Rows" localSheetId="26" hidden="1">'Bid Form 1st Envelope '!$22:$23,'Bid Form 1st Envelope '!$26:$27,'Bid Form 1st Envelope '!$98:$98,'Bid Form 1st Envelope '!$101:$102</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9'!$A$1:$H$51</definedName>
    <definedName name="Z_E51D3662_FFCE_4FD6_A590_7DDC9E38C41F_.wvu.PrintArea" localSheetId="26" hidden="1">'Bid Form 1st Envelope '!$A$1:$F$115</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12'!$114:$201</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12'!$114:$201</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25" hidden="1">'Attach 25'!$A$1:$E$31</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9'!$A$1:$H$58</definedName>
    <definedName name="Z_ECEBABD0_566A_41C4_AA9A_38EA30EFEDA8_.wvu.PrintArea" localSheetId="26" hidden="1">'Bid Form 1st Envelope '!$A$1:$F$115</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12'!$A$1:$F$117</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25" hidden="1">'Attach 25'!$A$1:$E$27</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9'!$A$1:$H$52</definedName>
    <definedName name="Z_F9FE2C60_2849_4C32_B532_2B1A89FFA9CD_.wvu.PrintArea" localSheetId="26" hidden="1">'Bid Form 1st Envelope '!$A$1:$F$115</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25" hidden="1">'Attach 25'!$12:$12,'Attach 25'!$19:$24</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6"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12'!$A$1:$F$117</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9'!$A$1:$H$51</definedName>
    <definedName name="Z_FB41F969_87BE_4AD1_A99C_A5F9EA1C8FCB_.wvu.PrintArea" localSheetId="26" hidden="1">'Bid Form 1st Envelope '!$A$1:$F$115</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9'!#REF!</definedName>
    <definedName name="Z_FB41F969_87BE_4AD1_A99C_A5F9EA1C8FCB_.wvu.Rows" localSheetId="26" hidden="1">'Bid Form 1st Envelope '!$26:$27,'Bid Form 1st Envelope '!$98:$98,'Bid Form 1st Envelope '!$101:$102</definedName>
    <definedName name="Z_FC200EB0_6614_47DB_96CE_7610471486D9_.wvu.PrintArea" localSheetId="25" hidden="1">'Attach 25'!$A$1:$E$27</definedName>
    <definedName name="Z_FC200EB0_6614_47DB_96CE_7610471486D9_.wvu.Rows" localSheetId="25" hidden="1">'Attach 25'!$12:$12,'Attach 25'!$23:$24</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25" hidden="1">'Attach 25'!$A$1:$E$27</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9'!$A$1:$H$52</definedName>
    <definedName name="Z_FE4EC9C4_31B9_4D40_8323_5B16C3BC840F_.wvu.PrintArea" localSheetId="26" hidden="1">'Bid Form 1st Envelope '!$A$1:$F$115</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25" hidden="1">'Attach 25'!$12:$12,'Attach 25'!$19:$24</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6"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12'!$A$1:$F$117</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3(JV)'!$A$1:$E$28</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9'!$A$1:$H$51</definedName>
    <definedName name="Z_FEBF4298_F424_4062_8777_832DAFDB7A61_.wvu.PrintArea" localSheetId="26" hidden="1">'Bid Form 1st Envelope '!$A$1:$F$115</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12'!$96:$100</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9'!#REF!</definedName>
    <definedName name="Z_FEBF4298_F424_4062_8777_832DAFDB7A61_.wvu.Rows" localSheetId="26" hidden="1">'Bid Form 1st Envelope '!$22:$23,'Bid Form 1st Envelope '!$26:$27,'Bid Form 1st Envelope '!$98:$98,'Bid Form 1st Envelope '!$101:$102</definedName>
  </definedNames>
  <calcPr calcId="191029"/>
  <customWorkbookViews>
    <customWorkbookView name="Umesh Kumar Yadav {उमेश कुमार यादव} - Personal View" guid="{1A6C211D-477E-416D-87F8-1BF3866A431B}" mergeInterval="0" personalView="1" maximized="1" xWindow="-8" yWindow="-8" windowWidth="1936" windowHeight="1056" tabRatio="871" activeSheetId="27"/>
    <customWorkbookView name="Ankit Vaishnav {Ankit Vaishnav} - Personal View" guid="{7706378E-40E2-4583-90AF-E6E1DCB3696C}" mergeInterval="0" personalView="1" maximized="1" xWindow="-8" yWindow="-8" windowWidth="1456" windowHeight="876" tabRatio="982" activeSheetId="27"/>
    <customWorkbookView name="Ram Lal {Ram Lal} - Personal View" guid="{72B383D4-8341-48BE-BBCC-63C6785ABF81}" mergeInterval="0" personalView="1" maximized="1" windowWidth="1916" windowHeight="854" tabRatio="982" activeSheetId="27"/>
    <customWorkbookView name="Rahul Mendhe {Rahul Mendhe} - Personal View" guid="{347D9A5E-5167-4CD7-A121-BEAF211F64E4}" mergeInterval="0" personalView="1" maximized="1" windowWidth="1916" windowHeight="774" tabRatio="982" activeSheetId="27"/>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7"/>
    <customWorkbookView name="60003018 - Personal View" guid="{FB41F969-87BE-4AD1-A99C-A5F9EA1C8FCB}" mergeInterval="0" personalView="1" maximized="1" windowWidth="1362" windowHeight="502" tabRatio="982" activeSheetId="2" showComments="commIndAndComment"/>
    <customWorkbookView name="Sandeep Panwar {संदीप पंवार} - Personal View" guid="{FEBF4298-F424-4062-8777-832DAFDB7A61}" mergeInterval="0" personalView="1" maximized="1" xWindow="-8" yWindow="-8" windowWidth="1936" windowHeight="1056" tabRatio="871" activeSheetId="27"/>
    <customWorkbookView name="Jasminder Singh Bhatia {जसमिंदर सिंह} - Personal View" guid="{DDDB5B4F-51D3-41E0-AB7C-B8643638B644}" mergeInterval="0" personalView="1" maximized="1" xWindow="-8" yWindow="-8" windowWidth="1936" windowHeight="1056" tabRatio="871" activeSheetId="16"/>
  </customWorkbookViews>
</workbook>
</file>

<file path=xl/calcChain.xml><?xml version="1.0" encoding="utf-8"?>
<calcChain xmlns="http://schemas.openxmlformats.org/spreadsheetml/2006/main">
  <c r="B11" i="26" l="1"/>
  <c r="E10" i="26"/>
  <c r="B10" i="26"/>
  <c r="E9" i="26"/>
  <c r="B9" i="26"/>
  <c r="E8" i="26"/>
  <c r="B8" i="26"/>
  <c r="E7" i="26"/>
  <c r="A7" i="26"/>
  <c r="E6" i="26"/>
  <c r="A6" i="26"/>
  <c r="A3" i="26"/>
  <c r="E1" i="26"/>
  <c r="A1" i="26"/>
  <c r="E19" i="13"/>
  <c r="A45" i="13" l="1"/>
  <c r="F1" i="2" l="1"/>
  <c r="AD21" i="27" l="1"/>
  <c r="B21" i="27"/>
  <c r="D99" i="16"/>
  <c r="A26" i="16" l="1"/>
  <c r="E12" i="16" l="1"/>
  <c r="E11" i="16"/>
  <c r="E10" i="16"/>
  <c r="E9" i="16"/>
  <c r="E8" i="16"/>
  <c r="A8" i="16"/>
  <c r="E7" i="16"/>
  <c r="A42" i="24" l="1"/>
  <c r="A43" i="24"/>
  <c r="A40" i="19"/>
  <c r="A41" i="19"/>
  <c r="H1" i="13" l="1"/>
  <c r="E1" i="11"/>
  <c r="B86" i="27" l="1"/>
  <c r="F11" i="13" l="1"/>
  <c r="F10" i="13"/>
  <c r="F9" i="13"/>
  <c r="E9" i="11"/>
  <c r="F8" i="13"/>
  <c r="E8" i="11"/>
  <c r="A1" i="28"/>
  <c r="A8" i="27"/>
  <c r="A9" i="27"/>
  <c r="A10" i="27"/>
  <c r="A11" i="27"/>
  <c r="A12" i="27"/>
  <c r="B15" i="27"/>
  <c r="B17" i="27"/>
  <c r="B24" i="27"/>
  <c r="AD24" i="27"/>
  <c r="B25" i="27"/>
  <c r="H26" i="27"/>
  <c r="H27" i="27"/>
  <c r="B28" i="27"/>
  <c r="B29" i="27"/>
  <c r="B31" i="27"/>
  <c r="B32" i="27"/>
  <c r="B33" i="27"/>
  <c r="B34" i="27"/>
  <c r="B35" i="27"/>
  <c r="B36" i="27"/>
  <c r="B37" i="27"/>
  <c r="B38" i="27"/>
  <c r="B39" i="27"/>
  <c r="B40" i="27"/>
  <c r="B41" i="27"/>
  <c r="B42" i="27"/>
  <c r="B43" i="27"/>
  <c r="B44" i="27"/>
  <c r="B45" i="27"/>
  <c r="A115" i="27"/>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7" l="1"/>
  <c r="AI7" i="27" s="1"/>
  <c r="AI8" i="27" s="1"/>
  <c r="A1" i="22"/>
  <c r="A32" i="22" s="1"/>
  <c r="A60" i="22" s="1"/>
  <c r="F92" i="27"/>
  <c r="A3" i="21"/>
  <c r="A16" i="13"/>
  <c r="D42" i="22"/>
  <c r="B30" i="22"/>
  <c r="B58" i="22" s="1"/>
  <c r="B86" i="22" s="1"/>
  <c r="D30" i="22"/>
  <c r="D58" i="22" s="1"/>
  <c r="D86" i="22" s="1"/>
  <c r="E22" i="5"/>
  <c r="A8" i="25"/>
  <c r="B12" i="23"/>
  <c r="B11" i="18"/>
  <c r="B10" i="23"/>
  <c r="B20" i="21"/>
  <c r="J6" i="3"/>
  <c r="L85" i="27"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101" i="27"/>
  <c r="B9" i="6"/>
  <c r="B11" i="8"/>
  <c r="B11" i="11"/>
  <c r="B9" i="12"/>
  <c r="B9" i="14"/>
  <c r="B11" i="17"/>
  <c r="D68" i="22"/>
  <c r="A10" i="28"/>
  <c r="B10" i="28" s="1"/>
  <c r="D10" i="28" s="1"/>
  <c r="A6" i="28"/>
  <c r="B6" i="28" s="1"/>
  <c r="A9" i="28"/>
  <c r="B9" i="28" s="1"/>
  <c r="D9" i="28" s="1"/>
  <c r="A11" i="28"/>
  <c r="B11" i="28" s="1"/>
  <c r="D11" i="28" s="1"/>
  <c r="A8" i="28"/>
  <c r="B8" i="28" s="1"/>
  <c r="D8" i="28" s="1"/>
  <c r="A7" i="28"/>
  <c r="B7" i="28" s="1"/>
  <c r="D7" i="28" s="1"/>
  <c r="K8" i="3"/>
  <c r="L86" i="27"/>
  <c r="B12" i="5"/>
  <c r="B13" i="20"/>
  <c r="B12" i="21"/>
  <c r="B10" i="21"/>
  <c r="A3" i="22"/>
  <c r="A34" i="22" s="1"/>
  <c r="A62" i="22" s="1"/>
  <c r="B11" i="25"/>
  <c r="B9" i="25"/>
  <c r="B12" i="15"/>
  <c r="B12" i="16" s="1"/>
  <c r="E21" i="6"/>
  <c r="B27" i="11"/>
  <c r="B50" i="11" s="1"/>
  <c r="B48" i="13"/>
  <c r="B12" i="13"/>
  <c r="A3" i="13"/>
  <c r="Z2" i="15"/>
  <c r="B12" i="18"/>
  <c r="B10" i="18"/>
  <c r="B11" i="22"/>
  <c r="B9" i="22"/>
  <c r="B11" i="23"/>
  <c r="B9" i="23"/>
  <c r="A102" i="27"/>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7" i="13"/>
  <c r="B12" i="7"/>
  <c r="B12" i="9"/>
  <c r="B13" i="10"/>
  <c r="B23" i="5"/>
  <c r="E34" i="9"/>
  <c r="D71" i="9" s="1"/>
  <c r="D108" i="9" s="1"/>
  <c r="D33" i="10"/>
  <c r="D71" i="10" s="1"/>
  <c r="B9" i="11"/>
  <c r="A3" i="12"/>
  <c r="B10" i="13"/>
  <c r="A3" i="17"/>
  <c r="B9" i="18"/>
  <c r="B12" i="22"/>
  <c r="B10" i="22"/>
  <c r="F48" i="13"/>
  <c r="B22" i="5"/>
  <c r="B33" i="10"/>
  <c r="B71" i="10" s="1"/>
  <c r="B26" i="11"/>
  <c r="B49" i="11" s="1"/>
  <c r="B16" i="12"/>
  <c r="B47" i="13"/>
  <c r="B27" i="15"/>
  <c r="B115" i="16" s="1"/>
  <c r="B24" i="8"/>
  <c r="B17" i="14"/>
  <c r="B92" i="20"/>
  <c r="C94" i="27"/>
  <c r="B25" i="7"/>
  <c r="B33" i="9"/>
  <c r="B70" i="9" s="1"/>
  <c r="B107" i="9" s="1"/>
  <c r="B29" i="22"/>
  <c r="B57" i="22" s="1"/>
  <c r="B85" i="22" s="1"/>
  <c r="B21" i="6"/>
  <c r="B24" i="17"/>
  <c r="B24" i="18"/>
  <c r="B89" i="21"/>
  <c r="B19" i="23"/>
  <c r="B30" i="25"/>
  <c r="B26" i="26" s="1"/>
  <c r="B90" i="21"/>
  <c r="B20" i="23"/>
  <c r="C95" i="27"/>
  <c r="B34" i="10"/>
  <c r="B72" i="10" s="1"/>
  <c r="B18" i="14"/>
  <c r="B28" i="15"/>
  <c r="B116" i="16" s="1"/>
  <c r="B25" i="17"/>
  <c r="B93" i="20"/>
  <c r="B31" i="25"/>
  <c r="B27" i="26" s="1"/>
  <c r="B26" i="7"/>
  <c r="B25" i="8"/>
  <c r="B34" i="9"/>
  <c r="B71" i="9" s="1"/>
  <c r="B108" i="9" s="1"/>
  <c r="B25" i="18"/>
  <c r="E18" i="14"/>
  <c r="E25" i="18"/>
  <c r="E93" i="20"/>
  <c r="H90" i="21"/>
  <c r="E20" i="23"/>
  <c r="E22" i="6"/>
  <c r="D26" i="7"/>
  <c r="E25" i="17"/>
  <c r="E31" i="25"/>
  <c r="E27" i="26" s="1"/>
  <c r="F95" i="27"/>
  <c r="E25" i="8"/>
  <c r="E23" i="5"/>
  <c r="D34" i="10"/>
  <c r="D72" i="10" s="1"/>
  <c r="E17" i="12"/>
  <c r="E28" i="15"/>
  <c r="F116" i="16" s="1"/>
  <c r="E16" i="12"/>
  <c r="E17" i="14"/>
  <c r="E24" i="17"/>
  <c r="E92" i="20"/>
  <c r="E30" i="25"/>
  <c r="E26" i="26" s="1"/>
  <c r="D25" i="7"/>
  <c r="H89" i="21"/>
  <c r="D29" i="22"/>
  <c r="D57" i="22" s="1"/>
  <c r="D85" i="22" s="1"/>
  <c r="E19" i="23"/>
  <c r="F94" i="27"/>
  <c r="E27" i="15"/>
  <c r="F115"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7"/>
  <c r="A1" i="6"/>
  <c r="A1" i="13"/>
  <c r="A1" i="8"/>
  <c r="A1" i="12"/>
  <c r="A1" i="17"/>
  <c r="A1" i="20"/>
  <c r="A1" i="21"/>
  <c r="A1" i="25"/>
  <c r="A1" i="9"/>
  <c r="A1" i="15"/>
  <c r="A1" i="18"/>
  <c r="A3" i="18"/>
  <c r="A3" i="25"/>
  <c r="A3" i="7"/>
  <c r="A3" i="9"/>
  <c r="A3" i="10"/>
  <c r="A3" i="11"/>
  <c r="A3" i="23"/>
  <c r="A3" i="5"/>
  <c r="A3" i="15" s="1"/>
  <c r="A3" i="16" s="1"/>
  <c r="A3" i="6"/>
  <c r="A3" i="8"/>
  <c r="A3" i="14"/>
  <c r="A4" i="28" l="1"/>
  <c r="AI6" i="27"/>
  <c r="AI9" i="27"/>
  <c r="A36" i="9"/>
  <c r="A73" i="9"/>
  <c r="B88" i="27" l="1"/>
</calcChain>
</file>

<file path=xl/sharedStrings.xml><?xml version="1.0" encoding="utf-8"?>
<sst xmlns="http://schemas.openxmlformats.org/spreadsheetml/2006/main" count="1428" uniqueCount="822">
  <si>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</si>
  <si>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</si>
  <si>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</si>
  <si>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</si>
  <si>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</si>
  <si>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</si>
  <si>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</si>
  <si>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</si>
  <si>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</si>
  <si>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</si>
  <si>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</si>
  <si>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</si>
  <si>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</si>
  <si>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</si>
  <si>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</si>
  <si>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</si>
  <si>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</si>
  <si>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</si>
  <si>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</si>
  <si>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</si>
  <si>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</si>
  <si>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</si>
  <si>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</si>
  <si>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</si>
  <si>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</si>
  <si>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</si>
  <si>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</si>
  <si>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</si>
  <si>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</si>
  <si>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</si>
  <si>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</si>
  <si>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</si>
  <si>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</si>
  <si>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</si>
  <si>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</si>
  <si>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</si>
  <si>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</si>
  <si>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</si>
  <si>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</si>
  <si>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</si>
  <si>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</si>
  <si>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</si>
  <si>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</si>
  <si>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</si>
  <si>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</si>
  <si>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</si>
  <si>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</si>
  <si>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</si>
  <si>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</si>
  <si>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</si>
  <si>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</si>
  <si>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</si>
  <si>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</si>
  <si>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</si>
  <si>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</si>
  <si>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</si>
  <si>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</si>
  <si>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</si>
  <si>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</si>
  <si>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</si>
  <si>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</si>
  <si>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</si>
  <si>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</si>
  <si>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</si>
  <si>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</si>
  <si>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</si>
  <si>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</si>
  <si>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</si>
  <si>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</si>
  <si>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</si>
  <si>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</si>
  <si>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</si>
  <si>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</si>
  <si>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</si>
  <si>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</si>
  <si>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</si>
  <si>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</si>
  <si>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</si>
  <si>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</si>
  <si>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</si>
  <si>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</si>
  <si>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</si>
  <si>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</si>
  <si>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</si>
  <si>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</si>
  <si>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</si>
  <si>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</si>
  <si>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</si>
  <si>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</si>
  <si>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</si>
  <si>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</si>
  <si>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</si>
  <si>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</si>
  <si>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</si>
  <si>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</si>
  <si>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</si>
  <si>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</si>
  <si>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</si>
  <si>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</si>
  <si>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</si>
  <si>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</si>
  <si>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</si>
  <si>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</si>
  <si>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</si>
  <si>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</si>
  <si>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</si>
  <si>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</si>
  <si>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</si>
  <si>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</si>
  <si>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</si>
  <si>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</si>
  <si>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</si>
  <si>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</si>
  <si>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</si>
  <si>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</si>
  <si>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</si>
  <si>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</si>
  <si>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</si>
  <si>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</si>
  <si>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</si>
  <si>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</si>
  <si>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</si>
  <si>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</si>
  <si>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</si>
  <si>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</si>
  <si>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</si>
  <si>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</si>
  <si>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</si>
  <si>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</si>
  <si>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</si>
  <si>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</si>
  <si>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</si>
  <si>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</si>
  <si>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</si>
  <si>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</si>
  <si>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</si>
  <si>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</si>
  <si>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</si>
  <si>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</si>
  <si>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</si>
  <si>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</si>
  <si>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</si>
  <si>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</si>
  <si>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</si>
  <si>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</si>
  <si>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</si>
  <si>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</si>
  <si>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</si>
  <si>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</si>
  <si>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</si>
  <si>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</si>
  <si>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</si>
  <si>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</si>
  <si>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</si>
  <si>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</si>
  <si>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</si>
  <si>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</si>
  <si>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</si>
  <si>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</si>
  <si>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</si>
  <si>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</si>
  <si>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</si>
  <si>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</si>
  <si>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</si>
  <si>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</si>
  <si>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</si>
  <si>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</si>
  <si>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</si>
  <si>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</si>
  <si>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</si>
  <si>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</si>
  <si>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</si>
  <si>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</si>
  <si>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</si>
  <si>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</si>
  <si>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</si>
  <si>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</si>
  <si>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</si>
  <si>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</si>
  <si>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</si>
  <si>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</si>
  <si>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</si>
  <si>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</si>
  <si>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</si>
  <si>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</si>
  <si>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</si>
  <si>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</si>
  <si>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</si>
  <si>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</si>
  <si>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</si>
  <si>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</si>
  <si>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</si>
  <si>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</si>
  <si>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</si>
  <si>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</si>
  <si>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</si>
  <si>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</si>
  <si>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</si>
  <si>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</si>
  <si>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</si>
  <si>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</si>
  <si>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</si>
  <si>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</si>
  <si>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</si>
  <si>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</si>
  <si>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</si>
  <si>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</si>
  <si>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</si>
  <si>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</si>
  <si>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</si>
  <si>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</si>
  <si>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</si>
  <si>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</si>
  <si>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</si>
  <si>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</si>
  <si>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</si>
  <si>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</si>
  <si>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</si>
  <si>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</si>
  <si>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</si>
  <si>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</si>
  <si>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</si>
  <si>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</si>
  <si>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</si>
  <si>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</si>
  <si>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</si>
  <si>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</si>
  <si>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</si>
  <si>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</si>
  <si>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</si>
  <si>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</si>
  <si>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</si>
  <si>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</si>
  <si>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</si>
  <si>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</si>
  <si>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</si>
  <si>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</si>
  <si>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</si>
  <si>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</si>
  <si>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</si>
  <si>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</si>
  <si>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</si>
  <si>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</si>
  <si>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</si>
  <si>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</si>
  <si>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</si>
  <si>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</si>
  <si>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</si>
  <si>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</si>
  <si>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</si>
  <si>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</si>
  <si>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</si>
  <si>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</si>
  <si>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</si>
  <si>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</si>
  <si>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</si>
  <si>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</si>
  <si>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</si>
  <si>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</si>
  <si>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</si>
  <si>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</si>
  <si>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</si>
  <si>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</si>
  <si>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</si>
  <si>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</si>
  <si>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</si>
  <si>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</si>
  <si>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</si>
  <si>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</si>
  <si>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</si>
  <si>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</si>
  <si>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</si>
  <si>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</si>
  <si>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</si>
  <si>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</si>
  <si>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</si>
  <si>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</si>
  <si>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</si>
  <si>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</si>
  <si>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</si>
  <si>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</si>
  <si>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</si>
  <si>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</si>
  <si>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</si>
  <si>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</si>
  <si>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</si>
  <si>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</si>
  <si>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</si>
  <si>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</si>
  <si>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</si>
  <si>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</si>
  <si>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</si>
  <si>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</si>
  <si>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</si>
  <si>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</si>
  <si>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</si>
  <si>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</si>
  <si>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</si>
  <si>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</si>
  <si>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</si>
  <si>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</si>
  <si>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</si>
  <si>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</si>
  <si>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</si>
  <si>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</si>
  <si>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</si>
  <si>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</si>
  <si>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</si>
  <si>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</si>
  <si>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</si>
  <si>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</si>
  <si>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</si>
  <si>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</si>
  <si>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</si>
  <si>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</si>
  <si>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</si>
  <si>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</si>
  <si>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</si>
  <si>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</si>
  <si>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</si>
  <si>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</si>
  <si>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</si>
  <si>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</si>
  <si>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</si>
  <si>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</si>
  <si>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</si>
  <si>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</si>
  <si>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</si>
  <si>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</si>
  <si>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</si>
  <si>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</si>
  <si>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</si>
  <si>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</si>
  <si>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</si>
  <si>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</si>
  <si>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</si>
  <si>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</si>
  <si>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</si>
  <si>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</si>
  <si>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</si>
  <si>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</si>
  <si>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</si>
  <si>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</si>
  <si>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</si>
  <si>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</si>
  <si>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</si>
  <si>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</si>
  <si>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</si>
  <si>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</si>
  <si>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</si>
  <si>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</si>
  <si>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</si>
  <si>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</si>
  <si>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</si>
  <si>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</si>
  <si>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</si>
  <si>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</si>
  <si>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</si>
  <si>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</si>
  <si>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</si>
  <si>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</si>
  <si>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</si>
  <si>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</si>
  <si>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</si>
  <si>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</si>
  <si>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</si>
  <si>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</si>
  <si>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</si>
  <si>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</si>
  <si>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</si>
  <si>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</si>
  <si>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</si>
  <si>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</si>
  <si>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</si>
  <si>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</si>
  <si>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</si>
  <si>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</si>
  <si>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</si>
  <si>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</si>
  <si>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</si>
  <si>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</si>
  <si>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</si>
  <si>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</si>
  <si>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</si>
  <si>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</si>
  <si>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</si>
  <si>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</si>
  <si>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</si>
  <si>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</si>
  <si>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</si>
  <si>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</si>
  <si>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</si>
  <si>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</si>
  <si>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</si>
  <si>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</si>
  <si>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</si>
  <si>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</si>
  <si>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</si>
  <si>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</si>
  <si>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</si>
  <si>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</si>
  <si>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</si>
  <si>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</si>
  <si>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</si>
  <si>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</si>
  <si>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</si>
  <si>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</si>
  <si>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</si>
  <si>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</si>
  <si>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</si>
  <si>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</si>
  <si>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</si>
  <si>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</si>
  <si>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</si>
  <si>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</si>
  <si>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</si>
  <si>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</si>
  <si>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</si>
  <si>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</si>
  <si>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</si>
  <si>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</si>
  <si>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</si>
  <si>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</si>
  <si>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</si>
  <si>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</si>
  <si>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</si>
  <si>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</si>
  <si>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</si>
  <si>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</si>
  <si>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</si>
  <si>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</si>
  <si>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</si>
  <si>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</si>
  <si>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</si>
  <si>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</si>
  <si>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</si>
  <si>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</si>
  <si>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</si>
  <si>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</si>
  <si>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</si>
  <si>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</si>
  <si>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</si>
  <si>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</si>
  <si>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</si>
  <si>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</si>
  <si>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</si>
  <si>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</si>
  <si>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</si>
  <si>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</si>
  <si>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</si>
  <si>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</si>
  <si>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</si>
  <si>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</si>
  <si>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</si>
  <si>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</si>
  <si>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</si>
  <si>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</si>
  <si>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</si>
  <si>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</si>
  <si>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</si>
  <si>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</si>
  <si>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</si>
  <si>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</si>
  <si>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</si>
  <si>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</si>
  <si>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</si>
  <si>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</si>
  <si>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</si>
  <si>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</si>
  <si>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</si>
  <si>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</si>
  <si>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</si>
  <si>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</si>
  <si>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</si>
  <si>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</si>
  <si>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</si>
  <si>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</si>
  <si>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</si>
  <si>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</si>
  <si>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</si>
  <si>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</si>
  <si>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</si>
  <si>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</si>
  <si>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</si>
  <si>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</si>
  <si>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</si>
  <si>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</si>
  <si>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</si>
  <si>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</si>
  <si>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</si>
  <si>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</si>
  <si>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</si>
  <si>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</si>
  <si>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</si>
  <si>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</si>
  <si>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</si>
  <si>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</si>
  <si>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</si>
  <si>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</si>
  <si>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</si>
  <si>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</si>
  <si>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</si>
  <si>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</si>
  <si>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</si>
  <si>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</si>
  <si>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</si>
  <si>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</si>
  <si>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</si>
  <si>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</si>
  <si>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</si>
  <si>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</si>
  <si>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</si>
  <si>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</si>
  <si>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</si>
  <si>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</si>
  <si>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</si>
  <si>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</si>
  <si>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</si>
  <si>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</si>
  <si>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</si>
  <si>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</si>
  <si>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</si>
  <si>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</si>
  <si>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</si>
  <si>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</si>
  <si>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</si>
  <si>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</si>
  <si>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</si>
  <si>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</si>
  <si>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</si>
  <si>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</si>
  <si>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</si>
  <si>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</si>
  <si>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</si>
  <si>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</si>
  <si>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</si>
  <si>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</si>
  <si>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</si>
  <si>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</si>
  <si>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</si>
  <si>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</si>
  <si>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</si>
  <si>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</si>
  <si>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</si>
  <si>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</si>
  <si>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</si>
  <si>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</si>
  <si>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</si>
  <si>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</si>
  <si>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</si>
  <si>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</si>
  <si>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</si>
  <si>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</si>
  <si>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</si>
  <si>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</si>
  <si>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</si>
  <si>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</si>
  <si>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</si>
  <si>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</si>
  <si>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</si>
  <si>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</si>
  <si>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</si>
  <si>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</si>
  <si>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</si>
  <si>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</si>
  <si>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</si>
  <si>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</si>
  <si>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</si>
  <si>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</si>
  <si>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</si>
  <si>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</si>
  <si>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</si>
  <si>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</si>
  <si>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</si>
  <si>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</si>
  <si>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</si>
  <si>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</si>
  <si>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</si>
  <si>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</si>
  <si>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</si>
  <si>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</si>
  <si>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</si>
  <si>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</si>
  <si>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</si>
  <si>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</si>
  <si>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</si>
  <si>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</si>
  <si>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</si>
  <si>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</si>
  <si>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</si>
  <si>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</si>
  <si>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</si>
  <si>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</si>
  <si>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</si>
  <si>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</si>
  <si>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</si>
  <si>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</si>
  <si>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</si>
  <si>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</si>
  <si>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</si>
  <si>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</si>
  <si>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</si>
  <si>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</si>
  <si>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</si>
  <si>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</si>
  <si>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</si>
  <si>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</si>
  <si>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</si>
  <si>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</si>
  <si>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</si>
  <si>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</si>
  <si>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</si>
  <si>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</si>
  <si>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</si>
  <si>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</si>
  <si>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</si>
  <si>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</si>
  <si>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</si>
  <si>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</si>
  <si>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</si>
  <si>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</si>
  <si>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</si>
  <si>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</si>
  <si>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</si>
  <si>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</si>
  <si>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</si>
  <si>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</si>
  <si>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</si>
  <si>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</si>
  <si>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</si>
  <si>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</si>
  <si>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</si>
  <si>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</si>
  <si>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</si>
  <si>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</si>
  <si>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</si>
  <si>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</si>
  <si>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</si>
  <si>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Compliance to the process related to the e-RA Terms &amp; Conditions and the Business Rules governing the e-RA</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</si>
  <si>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</si>
  <si>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</si>
  <si>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</si>
  <si>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</si>
  <si>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</si>
  <si>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</si>
  <si>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</si>
  <si>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</si>
  <si>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</si>
  <si>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</si>
  <si>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</si>
  <si>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</si>
  <si>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</si>
  <si>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</si>
  <si>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</si>
  <si>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</si>
  <si>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</si>
  <si>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</si>
  <si>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</si>
  <si>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</si>
  <si>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</si>
  <si>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</si>
  <si>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</si>
  <si>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</si>
  <si>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</si>
  <si>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</si>
  <si>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</si>
  <si>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</si>
  <si>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</si>
  <si>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</si>
  <si>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</si>
  <si>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</si>
  <si>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</si>
  <si>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</si>
  <si>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</si>
  <si>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</si>
  <si>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</si>
  <si>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</si>
  <si>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</si>
  <si>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</si>
  <si>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</si>
  <si>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</si>
  <si>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</si>
  <si>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</si>
  <si>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</si>
  <si>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</si>
  <si>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</si>
  <si>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</si>
  <si>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</si>
  <si>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</si>
  <si>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</si>
  <si>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</si>
  <si>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</si>
  <si>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</si>
  <si>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</si>
  <si>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</si>
  <si>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</si>
  <si>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</si>
  <si>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</si>
  <si>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</si>
  <si>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</si>
  <si>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</si>
  <si>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</si>
  <si>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</si>
  <si>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</si>
  <si>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</si>
  <si>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</si>
  <si>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</si>
  <si>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</si>
  <si>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</si>
  <si>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</si>
  <si>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</si>
  <si>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</si>
  <si>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</si>
  <si>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</si>
  <si>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</si>
  <si>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</si>
  <si>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</si>
  <si>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</si>
  <si>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</si>
  <si>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</si>
  <si>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</si>
  <si>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</si>
  <si>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</si>
  <si>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</si>
  <si>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</si>
  <si>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</si>
  <si>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</si>
  <si>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</si>
  <si>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</si>
  <si>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</si>
  <si>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</si>
  <si>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</si>
  <si>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</si>
  <si>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</si>
  <si>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</si>
  <si>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</si>
  <si>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</si>
  <si>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</si>
  <si>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</si>
  <si>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</si>
  <si>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</si>
  <si>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</si>
  <si>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</si>
  <si>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</si>
  <si>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</si>
  <si>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</si>
  <si>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</si>
  <si>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</si>
  <si>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</si>
  <si>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</si>
  <si>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</si>
  <si>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</si>
  <si>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</si>
  <si>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</si>
  <si>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</si>
  <si>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</si>
  <si>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</si>
  <si>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</si>
  <si>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</si>
  <si>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</si>
  <si>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</si>
  <si>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</si>
  <si>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</si>
  <si>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</si>
  <si>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</si>
  <si>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</si>
  <si>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</si>
  <si>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</si>
  <si>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</si>
  <si>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</si>
  <si>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</si>
  <si>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</si>
  <si>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</si>
  <si>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</si>
  <si>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</si>
  <si>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</si>
  <si>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</si>
  <si>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</si>
  <si>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</si>
  <si>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</si>
  <si>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</si>
  <si>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</si>
  <si>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</si>
  <si>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</si>
  <si>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</si>
  <si>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</si>
  <si>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</si>
  <si>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</si>
  <si>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</si>
  <si>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</si>
  <si>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</si>
  <si>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</si>
  <si>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</si>
  <si>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</si>
  <si>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</si>
  <si>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</si>
  <si>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</si>
  <si>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</si>
  <si>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</si>
  <si>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</si>
  <si>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</si>
  <si>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Bid Securing Declaration to be submitted by the Bidder.</t>
  </si>
  <si>
    <t xml:space="preserve">(cc) Attachment 28: </t>
  </si>
  <si>
    <t>(m)</t>
  </si>
  <si>
    <t>GCC 5</t>
  </si>
  <si>
    <t>Contractor’s Responsibilities</t>
  </si>
  <si>
    <t>2027-2028</t>
  </si>
  <si>
    <t>Transformer (excluding Insulating Oil) (ratings above 10MVA or voltage above 33kV up to 400kV)</t>
  </si>
  <si>
    <t>Insulating oil for  Transformers (ratings above 10MVA or voltage above 33kV up to 400kV):</t>
  </si>
  <si>
    <t>Attachments 3(JV), 4,  4(A),  4(B),  5, 5(A), 6, 7, 9, 10, 11, 12, 13, 14, 15, 16, 17, 18, 19 and Bid Form for 1st Envelope are included here.</t>
  </si>
  <si>
    <t>Attachment-3(QR), Attachment 20,  Attachment-21,  Attachment-22, Attachment-23, Attachment-24,  Attachment-25, Attachment-26, Attachment-27 &amp; Attachment-28: To be submitted as per the provisions of the Bidding Documents (Formats Attached seperately in Volume-III of Bidding Documents)</t>
  </si>
  <si>
    <t>220kV AIS Substation Extension Package SS-114 including supply of 220kV ICT &amp; 132kV EHV Cable for a) Extension of 220/132kV Ara S/S; b) 1x200MVA 220/132kV ICT at Ara S/S; c) 132kV, 1C, 1200Sqmm. XLPE Cu Cable associated with Eastern Region Expansion Scheme-XXXVI (ERES-XXXVI)</t>
  </si>
  <si>
    <t>220kV AIS Substation Extension Package SS-114</t>
  </si>
  <si>
    <t>CC/NT/W-AIS/DOM/A10/23/03286</t>
  </si>
  <si>
    <t>(Compliance to the process related to the e-RA Terms &amp; Conditions and the Business Rules governing the e-RA)</t>
  </si>
  <si>
    <t>We confirm that:</t>
  </si>
  <si>
    <t>1)	The undersigned is authorized representative of the Bidder.</t>
  </si>
  <si>
    <t xml:space="preserve">2)	We have studied the e-Reverse Auction Terms &amp; Conditions and the Business Rules governing the e-Reverse Auction as mentioned in your letter and confirm our agreement to them.	</t>
  </si>
  <si>
    <t>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t>
  </si>
  <si>
    <t>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</si>
  <si>
    <t xml:space="preserve">We hereby confirm that we will honor the Bids placed by us during the auction process. 	</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</si>
  <si>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200MVA, 220KV/132/33 KV, 3-Phase Autotransformer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</si>
</sst>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8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
      <b/>
      <sz val="20"/>
      <color indexed="12"/>
      <name val="Book Antiqua"/>
      <family val="1"/>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
      <patternFill patternType="solid">
        <fgColor rgb="FF00B0F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87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Alignment="1" applyProtection="1">
      <alignment vertical="center" wrapText="1"/>
      <protection hidden="1"/>
    </xf>
    <xf numFmtId="0" fontId="72"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3"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Alignment="1" applyProtection="1">
      <alignment vertical="center"/>
      <protection hidden="1"/>
    </xf>
    <xf numFmtId="0" fontId="0" fillId="10" borderId="0" xfId="0" applyFill="1" applyProtection="1">
      <protection hidden="1"/>
    </xf>
    <xf numFmtId="0" fontId="9" fillId="0" borderId="0" xfId="0" applyFont="1" applyAlignment="1" applyProtection="1">
      <alignment horizontal="left" vertical="top" wrapText="1"/>
      <protection hidden="1"/>
    </xf>
    <xf numFmtId="0" fontId="77"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9" borderId="6" xfId="39" applyFont="1" applyFill="1" applyBorder="1" applyAlignment="1" applyProtection="1">
      <alignmen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9" borderId="6" xfId="39" applyFont="1" applyFill="1" applyBorder="1" applyAlignment="1" applyProtection="1">
      <alignment horizontal="left" vertical="center" wrapText="1"/>
      <protection hidden="1"/>
    </xf>
    <xf numFmtId="0" fontId="70" fillId="0" borderId="26" xfId="39" applyFont="1" applyBorder="1" applyAlignment="1" applyProtection="1">
      <alignment horizontal="center" vertical="center"/>
      <protection hidden="1"/>
    </xf>
    <xf numFmtId="0" fontId="10" fillId="9" borderId="6" xfId="37" applyFont="1" applyFill="1" applyBorder="1" applyAlignment="1" applyProtection="1">
      <alignment vertical="center" wrapText="1"/>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protection hidden="1"/>
    </xf>
    <xf numFmtId="0" fontId="10" fillId="0" borderId="4" xfId="35" applyFont="1" applyBorder="1" applyAlignment="1" applyProtection="1">
      <alignment horizontal="right"/>
      <protection hidden="1"/>
    </xf>
    <xf numFmtId="0" fontId="2" fillId="0" borderId="0" xfId="35" applyAlignment="1" applyProtection="1">
      <alignment vertical="center"/>
      <protection hidden="1"/>
    </xf>
    <xf numFmtId="0" fontId="3" fillId="0" borderId="0" xfId="35" applyFont="1" applyAlignment="1" applyProtection="1">
      <alignment vertical="center"/>
      <protection hidden="1"/>
    </xf>
    <xf numFmtId="0" fontId="12" fillId="0" borderId="0" xfId="35" applyFont="1" applyAlignment="1" applyProtection="1">
      <alignment vertical="center"/>
      <protection hidden="1"/>
    </xf>
    <xf numFmtId="0" fontId="4" fillId="0" borderId="0" xfId="35"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9" fillId="0" borderId="0" xfId="53" applyFont="1" applyBorder="1" applyAlignment="1" applyProtection="1">
      <alignment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9" fillId="0" borderId="0" xfId="47" applyNumberFormat="1" applyFont="1" applyFill="1" applyBorder="1" applyAlignment="1" applyProtection="1">
      <alignment horizontal="left" vertical="center" indent="1"/>
      <protection hidden="1"/>
    </xf>
    <xf numFmtId="0" fontId="10" fillId="0" borderId="0" xfId="53" applyFont="1" applyFill="1" applyAlignment="1" applyProtection="1">
      <alignment vertical="center"/>
      <protection hidden="1"/>
    </xf>
    <xf numFmtId="0" fontId="10" fillId="0" borderId="0" xfId="53" applyFont="1" applyFill="1" applyAlignment="1" applyProtection="1">
      <alignment vertical="top"/>
      <protection hidden="1"/>
    </xf>
    <xf numFmtId="0" fontId="9" fillId="0" borderId="0" xfId="53" applyFont="1" applyBorder="1" applyAlignment="1" applyProtection="1">
      <alignment horizontal="left" vertical="center" indent="1"/>
      <protection hidden="1"/>
    </xf>
    <xf numFmtId="0" fontId="10" fillId="0" borderId="0" xfId="35" applyFont="1" applyAlignment="1" applyProtection="1">
      <alignment horizontal="justify" vertical="center"/>
      <protection hidden="1"/>
    </xf>
    <xf numFmtId="0" fontId="10" fillId="0" borderId="0" xfId="35" applyFont="1" applyAlignment="1" applyProtection="1">
      <alignment horizontal="right" vertical="center" indent="1"/>
      <protection hidden="1"/>
    </xf>
    <xf numFmtId="0" fontId="10" fillId="0" borderId="0" xfId="35" applyFont="1" applyAlignment="1" applyProtection="1">
      <alignment horizontal="left" vertical="center"/>
      <protection hidden="1"/>
    </xf>
    <xf numFmtId="172" fontId="10" fillId="0" borderId="0" xfId="35" applyNumberFormat="1" applyFont="1" applyAlignment="1" applyProtection="1">
      <alignment horizontal="left" vertical="center" indent="1"/>
      <protection hidden="1"/>
    </xf>
    <xf numFmtId="0" fontId="9" fillId="0" borderId="0" xfId="35" applyFont="1" applyAlignment="1" applyProtection="1">
      <alignment horizontal="left" vertical="center" indent="1"/>
      <protection hidden="1"/>
    </xf>
    <xf numFmtId="0" fontId="10" fillId="0" borderId="0" xfId="35" applyFont="1" applyAlignment="1" applyProtection="1">
      <alignment horizontal="left" vertical="center" wrapText="1" indent="1"/>
      <protection hidden="1"/>
    </xf>
    <xf numFmtId="0" fontId="9" fillId="0" borderId="0" xfId="35" applyFont="1" applyAlignment="1" applyProtection="1">
      <alignment horizontal="left" vertical="center"/>
      <protection hidden="1"/>
    </xf>
    <xf numFmtId="0" fontId="8" fillId="0" borderId="6" xfId="0" applyFont="1" applyBorder="1" applyAlignment="1" applyProtection="1">
      <alignment horizontal="justify" vertical="top" wrapText="1"/>
      <protection hidden="1"/>
    </xf>
    <xf numFmtId="0" fontId="8" fillId="0" borderId="6" xfId="0" applyFont="1" applyBorder="1" applyAlignment="1" applyProtection="1">
      <alignment horizontal="justify" vertical="top"/>
      <protection hidden="1"/>
    </xf>
    <xf numFmtId="0" fontId="8" fillId="0" borderId="6" xfId="0" quotePrefix="1" applyFont="1" applyBorder="1" applyAlignment="1" applyProtection="1">
      <alignment vertical="center"/>
      <protection hidden="1"/>
    </xf>
    <xf numFmtId="0" fontId="5" fillId="0" borderId="6" xfId="0" applyFont="1" applyBorder="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6"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83" fillId="0" borderId="7" xfId="52" applyFont="1" applyBorder="1" applyAlignment="1" applyProtection="1">
      <alignment horizontal="center" vertical="center" textRotation="90"/>
      <protection hidden="1"/>
    </xf>
    <xf numFmtId="0" fontId="83" fillId="0" borderId="14" xfId="52" applyFont="1" applyBorder="1" applyAlignment="1" applyProtection="1">
      <alignment horizontal="center" vertical="center" textRotation="90"/>
      <protection hidden="1"/>
    </xf>
    <xf numFmtId="0" fontId="83" fillId="0" borderId="13"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top"/>
      <protection hidden="1"/>
    </xf>
    <xf numFmtId="0" fontId="60" fillId="0" borderId="19"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5" fillId="0" borderId="0" xfId="0" applyFont="1" applyAlignment="1" applyProtection="1">
      <alignment horizontal="center" vertical="center"/>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17"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24" fillId="0" borderId="26"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wrapText="1"/>
      <protection hidden="1"/>
    </xf>
    <xf numFmtId="0" fontId="24" fillId="0" borderId="10" xfId="0" applyFont="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10" fillId="0" borderId="0" xfId="47" applyFont="1" applyAlignment="1" applyProtection="1">
      <alignment horizontal="left" vertical="center"/>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10"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9" fillId="0" borderId="6" xfId="0" applyFont="1" applyBorder="1" applyAlignment="1" applyProtection="1">
      <alignment horizontal="center" vertical="top"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2" borderId="16" xfId="0" applyFont="1" applyFill="1" applyBorder="1" applyAlignment="1" applyProtection="1">
      <alignment horizontal="left" vertical="top" wrapText="1"/>
      <protection locked="0"/>
    </xf>
    <xf numFmtId="0" fontId="9" fillId="2" borderId="6" xfId="0" applyFont="1" applyFill="1" applyBorder="1" applyAlignment="1" applyProtection="1">
      <alignment horizontal="right" vertical="top" wrapText="1"/>
      <protection locked="0"/>
    </xf>
    <xf numFmtId="0" fontId="9" fillId="0" borderId="0" xfId="0" applyFont="1" applyAlignment="1" applyProtection="1">
      <alignment horizontal="left"/>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172"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Alignment="1" applyProtection="1">
      <alignment horizontal="center" vertical="center" wrapText="1"/>
      <protection hidden="1"/>
    </xf>
    <xf numFmtId="0" fontId="9" fillId="0" borderId="0" xfId="35" applyFont="1" applyAlignment="1" applyProtection="1">
      <alignment horizontal="left" vertical="center"/>
      <protection hidden="1"/>
    </xf>
    <xf numFmtId="0" fontId="10" fillId="0" borderId="0" xfId="53" applyFont="1" applyFill="1" applyAlignment="1" applyProtection="1">
      <alignment horizontal="left" vertical="center" wrapText="1"/>
      <protection hidden="1"/>
    </xf>
    <xf numFmtId="0" fontId="9" fillId="0" borderId="0" xfId="35" applyFont="1" applyAlignment="1" applyProtection="1">
      <alignment horizontal="justify" vertical="center"/>
      <protection hidden="1"/>
    </xf>
    <xf numFmtId="0" fontId="9" fillId="0" borderId="0" xfId="35" applyFont="1" applyAlignment="1" applyProtection="1">
      <alignment horizontal="left" vertical="top" wrapText="1"/>
      <protection hidden="1"/>
    </xf>
    <xf numFmtId="0" fontId="11" fillId="12" borderId="0" xfId="35" applyFont="1" applyFill="1" applyAlignment="1" applyProtection="1">
      <alignment horizontal="center" vertical="center" wrapText="1"/>
      <protection hidden="1"/>
    </xf>
    <xf numFmtId="0" fontId="10" fillId="15" borderId="0" xfId="35" applyFont="1" applyFill="1" applyAlignment="1" applyProtection="1">
      <alignment horizontal="center" vertical="center" wrapText="1"/>
      <protection hidden="1"/>
    </xf>
    <xf numFmtId="0" fontId="10" fillId="0" borderId="0" xfId="35" applyFont="1" applyAlignment="1" applyProtection="1">
      <alignment vertical="center" wrapText="1"/>
      <protection hidden="1"/>
    </xf>
    <xf numFmtId="171" fontId="9"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top"/>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center" vertical="center" wrapText="1"/>
      <protection locked="0"/>
    </xf>
    <xf numFmtId="0" fontId="9" fillId="0" borderId="0" xfId="0" applyFont="1" applyAlignment="1" applyProtection="1">
      <alignment horizontal="left" vertical="center" indent="2"/>
      <protection hidden="1"/>
    </xf>
    <xf numFmtId="0" fontId="10" fillId="0" borderId="0" xfId="0" applyFont="1" applyAlignment="1" applyProtection="1">
      <alignment horizontal="left" vertical="center"/>
      <protection hidden="1"/>
    </xf>
    <xf numFmtId="0" fontId="69" fillId="11" borderId="0" xfId="52" applyFont="1" applyFill="1" applyAlignment="1" applyProtection="1">
      <alignment horizontal="left" vertical="top" wrapText="1"/>
      <protection hidden="1"/>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13" borderId="0" xfId="0" applyFont="1" applyFill="1" applyAlignment="1" applyProtection="1">
      <alignment horizontal="center" vertical="top" wrapText="1"/>
      <protection hidden="1"/>
    </xf>
    <xf numFmtId="0" fontId="9" fillId="13" borderId="0" xfId="0" applyFont="1" applyFill="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0" fontId="9" fillId="2" borderId="0" xfId="0" applyFont="1" applyFill="1" applyAlignment="1" applyProtection="1">
      <alignment horizontal="justify" vertical="center" wrapText="1"/>
      <protection locked="0"/>
    </xf>
    <xf numFmtId="0" fontId="9" fillId="2" borderId="0" xfId="0" applyFont="1" applyFill="1" applyAlignment="1" applyProtection="1">
      <alignment horizontal="left" vertical="center" wrapText="1"/>
      <protection locked="0"/>
    </xf>
    <xf numFmtId="172" fontId="9" fillId="0" borderId="0" xfId="0" applyNumberFormat="1" applyFont="1" applyAlignment="1" applyProtection="1">
      <alignment horizontal="left" vertical="center"/>
      <protection hidden="1"/>
    </xf>
    <xf numFmtId="0" fontId="9" fillId="0" borderId="6" xfId="0" applyFont="1" applyBorder="1" applyAlignment="1" applyProtection="1">
      <alignment horizontal="center" vertical="center"/>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3" borderId="0" xfId="0" applyFont="1" applyFill="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styles" Target="styles.xml"/><Relationship Id="rId50"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usernames" Target="revisions/userNam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8.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9.xml.rels><?xml version="1.0" encoding="UTF-8" standalone="yes"?>
<Relationships xmlns="http://schemas.openxmlformats.org/package/2006/relationships"><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305925" y="228600"/>
          <a:ext cx="0" cy="66675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399020" y="209550"/>
          <a:ext cx="0" cy="69151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A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A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A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19</xdr:row>
      <xdr:rowOff>685800</xdr:rowOff>
    </xdr:from>
    <xdr:to>
      <xdr:col>7</xdr:col>
      <xdr:colOff>657225</xdr:colOff>
      <xdr:row>20</xdr:row>
      <xdr:rowOff>83893</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19</xdr:row>
      <xdr:rowOff>676275</xdr:rowOff>
    </xdr:from>
    <xdr:to>
      <xdr:col>9</xdr:col>
      <xdr:colOff>63131</xdr:colOff>
      <xdr:row>20</xdr:row>
      <xdr:rowOff>66675</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590550</xdr:rowOff>
    </xdr:from>
    <xdr:to>
      <xdr:col>10</xdr:col>
      <xdr:colOff>89536</xdr:colOff>
      <xdr:row>20</xdr:row>
      <xdr:rowOff>66558</xdr:rowOff>
    </xdr:to>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60003244/AppData/Local/Microsoft/Windows/INetCache/Content.Outlook/Z7I2RVB8/01_First%20Envelope%20Bid%20Form%20and%20Attachment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60002405/Desktop/G11/2023/SS-114/Volume%20-III/First%20Envelope%20and%20Bid%20Form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5B"/>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 25"/>
      <sheetName val="Bid Form 1st Envelope "/>
      <sheetName val="N to W"/>
      <sheetName val="Sheet1"/>
    </sheetNames>
    <sheetDataSet>
      <sheetData sheetId="0">
        <row r="3">
          <cell r="A3" t="str">
            <v>Specification No. :</v>
          </cell>
          <cell r="B3" t="str">
            <v>CC/NT/W-AIS/DOM/A10/23/03286</v>
          </cell>
        </row>
      </sheetData>
      <sheetData sheetId="1" refreshError="1"/>
      <sheetData sheetId="2" refreshError="1"/>
      <sheetData sheetId="3">
        <row r="3">
          <cell r="A3" t="str">
            <v>220kV AIS Substation Extension Package SS-114 including supply of 220kV ICT &amp; 132kV EHV Cable for a) Extension of 220/132kV Ara S/S; b) 1x200MVA 220/132kV ICT at Ara S/S; c) 132kV, 1C, 1200Sqmm. XLPE Cu Cable associated with Eastern Region Expansion Scheme-XXXVI (ERES-XXXVI)</v>
          </cell>
        </row>
        <row r="7">
          <cell r="A7" t="str">
            <v>Bidder’s Name and Address :</v>
          </cell>
          <cell r="E7" t="str">
            <v>To:</v>
          </cell>
        </row>
        <row r="8">
          <cell r="A8" t="str">
            <v/>
          </cell>
          <cell r="E8" t="str">
            <v>Contract Services</v>
          </cell>
        </row>
        <row r="9">
          <cell r="B9" t="str">
            <v/>
          </cell>
          <cell r="E9" t="str">
            <v>Power Grid Corporation of India Ltd.,</v>
          </cell>
        </row>
        <row r="10">
          <cell r="B10" t="str">
            <v/>
          </cell>
          <cell r="E10" t="str">
            <v>"Saudamini", Plot No. 2, Sector 29</v>
          </cell>
        </row>
        <row r="11">
          <cell r="B11" t="str">
            <v/>
          </cell>
          <cell r="E11" t="str">
            <v>Gurgaon (Haryana) - 122001</v>
          </cell>
        </row>
        <row r="12">
          <cell r="B12"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3C2290E-BD03-4C6D-A3C1-AD4C62F33328}" diskRevisions="1" revisionId="6" version="2" protected="1">
  <header guid="{EE8B8EB9-A783-459C-83E8-DD6B3C09DCA9}" dateTime="2023-05-23T12:47:02" maxSheetId="30" userName="Jasminder Singh Bhatia {जसमिंदर सिंह}" r:id="rId1">
    <sheetIdMap count="29">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Map>
  </header>
  <header guid="{63C2290E-BD03-4C6D-A3C1-AD4C62F33328}" dateTime="2023-05-23T16:28:55" maxSheetId="30" userName="Jasminder Singh Bhatia {जसमिंदर सिंह}" r:id="rId2" minRId="1" maxRId="6">
    <sheetIdMap count="29">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3">
    <oc r="D25" t="inlineStr">
      <is>
        <t>test name</t>
      </is>
    </oc>
    <nc r="D25"/>
  </rcc>
  <rcc rId="2" sId="3">
    <oc r="D26" t="inlineStr">
      <is>
        <t>test design</t>
      </is>
    </oc>
    <nc r="D26"/>
  </rcc>
  <rcc rId="3" sId="3" numFmtId="4">
    <oc r="D28">
      <v>1</v>
    </oc>
    <nc r="D28"/>
  </rcc>
  <rcc rId="4" sId="3">
    <oc r="E28" t="inlineStr">
      <is>
        <t>Mar</t>
      </is>
    </oc>
    <nc r="E28"/>
  </rcc>
  <rcc rId="5" sId="3" numFmtId="4">
    <oc r="F28">
      <v>2023</v>
    </oc>
    <nc r="F28"/>
  </rcc>
  <rcc rId="6" sId="3">
    <oc r="D29" t="inlineStr">
      <is>
        <t>test palce</t>
      </is>
    </oc>
    <nc r="D29"/>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vmlDrawing" Target="../drawings/vmlDrawing2.vml"/><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drawing" Target="../drawings/drawing3.xml"/><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 Type="http://schemas.openxmlformats.org/officeDocument/2006/relationships/printerSettings" Target="../printerSettings/printerSettings281.bin"/><Relationship Id="rId21" Type="http://schemas.openxmlformats.org/officeDocument/2006/relationships/printerSettings" Target="../printerSettings/printerSettings299.bin"/><Relationship Id="rId34" Type="http://schemas.openxmlformats.org/officeDocument/2006/relationships/vmlDrawing" Target="../drawings/vmlDrawing3.vml"/><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drawing" Target="../drawings/drawing4.xml"/><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ctrlProp" Target="../ctrlProps/ctrlProp3.xml"/><Relationship Id="rId8" Type="http://schemas.openxmlformats.org/officeDocument/2006/relationships/printerSettings" Target="../printerSettings/printerSettings28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26" Type="http://schemas.openxmlformats.org/officeDocument/2006/relationships/printerSettings" Target="../printerSettings/printerSettings336.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5" Type="http://schemas.openxmlformats.org/officeDocument/2006/relationships/printerSettings" Target="../printerSettings/printerSettings335.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29" Type="http://schemas.openxmlformats.org/officeDocument/2006/relationships/printerSettings" Target="../printerSettings/printerSettings339.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printerSettings" Target="../printerSettings/printerSettings334.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28" Type="http://schemas.openxmlformats.org/officeDocument/2006/relationships/printerSettings" Target="../printerSettings/printerSettings338.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31" Type="http://schemas.openxmlformats.org/officeDocument/2006/relationships/printerSettings" Target="../printerSettings/printerSettings341.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 Id="rId27" Type="http://schemas.openxmlformats.org/officeDocument/2006/relationships/printerSettings" Target="../printerSettings/printerSettings337.bin"/><Relationship Id="rId30" Type="http://schemas.openxmlformats.org/officeDocument/2006/relationships/printerSettings" Target="../printerSettings/printerSettings34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49.bin"/><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26" Type="http://schemas.openxmlformats.org/officeDocument/2006/relationships/printerSettings" Target="../printerSettings/printerSettings367.bin"/><Relationship Id="rId3" Type="http://schemas.openxmlformats.org/officeDocument/2006/relationships/printerSettings" Target="../printerSettings/printerSettings344.bin"/><Relationship Id="rId21" Type="http://schemas.openxmlformats.org/officeDocument/2006/relationships/printerSettings" Target="../printerSettings/printerSettings362.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5" Type="http://schemas.openxmlformats.org/officeDocument/2006/relationships/printerSettings" Target="../printerSettings/printerSettings366.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0" Type="http://schemas.openxmlformats.org/officeDocument/2006/relationships/printerSettings" Target="../printerSettings/printerSettings361.bin"/><Relationship Id="rId29" Type="http://schemas.openxmlformats.org/officeDocument/2006/relationships/printerSettings" Target="../printerSettings/printerSettings370.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24" Type="http://schemas.openxmlformats.org/officeDocument/2006/relationships/printerSettings" Target="../printerSettings/printerSettings365.bin"/><Relationship Id="rId32" Type="http://schemas.openxmlformats.org/officeDocument/2006/relationships/printerSettings" Target="../printerSettings/printerSettings373.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printerSettings" Target="../printerSettings/printerSettings364.bin"/><Relationship Id="rId28" Type="http://schemas.openxmlformats.org/officeDocument/2006/relationships/printerSettings" Target="../printerSettings/printerSettings369.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31" Type="http://schemas.openxmlformats.org/officeDocument/2006/relationships/printerSettings" Target="../printerSettings/printerSettings372.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 Id="rId27" Type="http://schemas.openxmlformats.org/officeDocument/2006/relationships/printerSettings" Target="../printerSettings/printerSettings368.bin"/><Relationship Id="rId30" Type="http://schemas.openxmlformats.org/officeDocument/2006/relationships/printerSettings" Target="../printerSettings/printerSettings37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81.bin"/><Relationship Id="rId13" Type="http://schemas.openxmlformats.org/officeDocument/2006/relationships/printerSettings" Target="../printerSettings/printerSettings386.bin"/><Relationship Id="rId18" Type="http://schemas.openxmlformats.org/officeDocument/2006/relationships/printerSettings" Target="../printerSettings/printerSettings391.bin"/><Relationship Id="rId26" Type="http://schemas.openxmlformats.org/officeDocument/2006/relationships/printerSettings" Target="../printerSettings/printerSettings399.bin"/><Relationship Id="rId3" Type="http://schemas.openxmlformats.org/officeDocument/2006/relationships/printerSettings" Target="../printerSettings/printerSettings376.bin"/><Relationship Id="rId21" Type="http://schemas.openxmlformats.org/officeDocument/2006/relationships/printerSettings" Target="../printerSettings/printerSettings394.bin"/><Relationship Id="rId7" Type="http://schemas.openxmlformats.org/officeDocument/2006/relationships/printerSettings" Target="../printerSettings/printerSettings380.bin"/><Relationship Id="rId12" Type="http://schemas.openxmlformats.org/officeDocument/2006/relationships/printerSettings" Target="../printerSettings/printerSettings385.bin"/><Relationship Id="rId17" Type="http://schemas.openxmlformats.org/officeDocument/2006/relationships/printerSettings" Target="../printerSettings/printerSettings390.bin"/><Relationship Id="rId25" Type="http://schemas.openxmlformats.org/officeDocument/2006/relationships/printerSettings" Target="../printerSettings/printerSettings398.bin"/><Relationship Id="rId2" Type="http://schemas.openxmlformats.org/officeDocument/2006/relationships/printerSettings" Target="../printerSettings/printerSettings375.bin"/><Relationship Id="rId16" Type="http://schemas.openxmlformats.org/officeDocument/2006/relationships/printerSettings" Target="../printerSettings/printerSettings389.bin"/><Relationship Id="rId20" Type="http://schemas.openxmlformats.org/officeDocument/2006/relationships/printerSettings" Target="../printerSettings/printerSettings393.bin"/><Relationship Id="rId29" Type="http://schemas.openxmlformats.org/officeDocument/2006/relationships/printerSettings" Target="../printerSettings/printerSettings402.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24" Type="http://schemas.openxmlformats.org/officeDocument/2006/relationships/printerSettings" Target="../printerSettings/printerSettings397.bin"/><Relationship Id="rId32" Type="http://schemas.openxmlformats.org/officeDocument/2006/relationships/printerSettings" Target="../printerSettings/printerSettings405.bin"/><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23" Type="http://schemas.openxmlformats.org/officeDocument/2006/relationships/printerSettings" Target="../printerSettings/printerSettings396.bin"/><Relationship Id="rId28" Type="http://schemas.openxmlformats.org/officeDocument/2006/relationships/printerSettings" Target="../printerSettings/printerSettings401.bin"/><Relationship Id="rId10" Type="http://schemas.openxmlformats.org/officeDocument/2006/relationships/printerSettings" Target="../printerSettings/printerSettings383.bin"/><Relationship Id="rId19" Type="http://schemas.openxmlformats.org/officeDocument/2006/relationships/printerSettings" Target="../printerSettings/printerSettings392.bin"/><Relationship Id="rId31" Type="http://schemas.openxmlformats.org/officeDocument/2006/relationships/printerSettings" Target="../printerSettings/printerSettings404.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 Id="rId22" Type="http://schemas.openxmlformats.org/officeDocument/2006/relationships/printerSettings" Target="../printerSettings/printerSettings395.bin"/><Relationship Id="rId27" Type="http://schemas.openxmlformats.org/officeDocument/2006/relationships/printerSettings" Target="../printerSettings/printerSettings400.bin"/><Relationship Id="rId30" Type="http://schemas.openxmlformats.org/officeDocument/2006/relationships/printerSettings" Target="../printerSettings/printerSettings40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13.bin"/><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3" Type="http://schemas.openxmlformats.org/officeDocument/2006/relationships/printerSettings" Target="../printerSettings/printerSettings408.bin"/><Relationship Id="rId21" Type="http://schemas.openxmlformats.org/officeDocument/2006/relationships/printerSettings" Target="../printerSettings/printerSettings426.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0.bin"/><Relationship Id="rId7" Type="http://schemas.openxmlformats.org/officeDocument/2006/relationships/drawing" Target="../drawings/drawing5.xml"/><Relationship Id="rId2" Type="http://schemas.openxmlformats.org/officeDocument/2006/relationships/printerSettings" Target="../printerSettings/printerSettings439.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5" Type="http://schemas.openxmlformats.org/officeDocument/2006/relationships/printerSettings" Target="../printerSettings/printerSettings442.bin"/><Relationship Id="rId4" Type="http://schemas.openxmlformats.org/officeDocument/2006/relationships/printerSettings" Target="../printerSettings/printerSettings44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1.bin"/><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 Type="http://schemas.openxmlformats.org/officeDocument/2006/relationships/printerSettings" Target="../printerSettings/printerSettings446.bin"/><Relationship Id="rId21" Type="http://schemas.openxmlformats.org/officeDocument/2006/relationships/printerSettings" Target="../printerSettings/printerSettings464.bin"/><Relationship Id="rId7" Type="http://schemas.openxmlformats.org/officeDocument/2006/relationships/printerSettings" Target="../printerSettings/printerSettings450.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0" Type="http://schemas.openxmlformats.org/officeDocument/2006/relationships/printerSettings" Target="../printerSettings/printerSettings463.bin"/><Relationship Id="rId29" Type="http://schemas.openxmlformats.org/officeDocument/2006/relationships/printerSettings" Target="../printerSettings/printerSettings472.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32" Type="http://schemas.openxmlformats.org/officeDocument/2006/relationships/printerSettings" Target="../printerSettings/printerSettings475.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printerSettings" Target="../printerSettings/printerSettings474.bin"/><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openxmlformats.org/officeDocument/2006/relationships/printerSettings" Target="../printerSettings/printerSettings501.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printerSettings" Target="../printerSettings/printerSettings500.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 Id="rId27" Type="http://schemas.openxmlformats.org/officeDocument/2006/relationships/printerSettings" Target="../printerSettings/printerSettings50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3" Type="http://schemas.openxmlformats.org/officeDocument/2006/relationships/printerSettings" Target="../printerSettings/printerSettings505.bin"/><Relationship Id="rId21" Type="http://schemas.openxmlformats.org/officeDocument/2006/relationships/printerSettings" Target="../printerSettings/printerSettings523.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drawing" Target="../drawings/drawing1.xml"/><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33" Type="http://schemas.openxmlformats.org/officeDocument/2006/relationships/ctrlProp" Target="../ctrlProps/ctrlProp5.xml"/><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32" Type="http://schemas.openxmlformats.org/officeDocument/2006/relationships/ctrlProp" Target="../ctrlProps/ctrlProp4.xml"/><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31" Type="http://schemas.openxmlformats.org/officeDocument/2006/relationships/vmlDrawing" Target="../drawings/vmlDrawing4.vml"/><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drawing" Target="../drawings/drawing6.xml"/><Relationship Id="rId8" Type="http://schemas.openxmlformats.org/officeDocument/2006/relationships/printerSettings" Target="../printerSettings/printerSettings53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6.bin"/><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3" Type="http://schemas.openxmlformats.org/officeDocument/2006/relationships/printerSettings" Target="../printerSettings/printerSettings561.bin"/><Relationship Id="rId21" Type="http://schemas.openxmlformats.org/officeDocument/2006/relationships/printerSettings" Target="../printerSettings/printerSettings579.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29" Type="http://schemas.openxmlformats.org/officeDocument/2006/relationships/printerSettings" Target="../printerSettings/printerSettings587.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32" Type="http://schemas.openxmlformats.org/officeDocument/2006/relationships/printerSettings" Target="../printerSettings/printerSettings590.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28" Type="http://schemas.openxmlformats.org/officeDocument/2006/relationships/printerSettings" Target="../printerSettings/printerSettings586.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31" Type="http://schemas.openxmlformats.org/officeDocument/2006/relationships/printerSettings" Target="../printerSettings/printerSettings589.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 Id="rId27" Type="http://schemas.openxmlformats.org/officeDocument/2006/relationships/printerSettings" Target="../printerSettings/printerSettings585.bin"/><Relationship Id="rId30" Type="http://schemas.openxmlformats.org/officeDocument/2006/relationships/printerSettings" Target="../printerSettings/printerSettings58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26" Type="http://schemas.openxmlformats.org/officeDocument/2006/relationships/printerSettings" Target="../printerSettings/printerSettings616.bin"/><Relationship Id="rId3" Type="http://schemas.openxmlformats.org/officeDocument/2006/relationships/printerSettings" Target="../printerSettings/printerSettings593.bin"/><Relationship Id="rId21" Type="http://schemas.openxmlformats.org/officeDocument/2006/relationships/printerSettings" Target="../printerSettings/printerSettings611.bin"/><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5" Type="http://schemas.openxmlformats.org/officeDocument/2006/relationships/printerSettings" Target="../printerSettings/printerSettings615.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24" Type="http://schemas.openxmlformats.org/officeDocument/2006/relationships/printerSettings" Target="../printerSettings/printerSettings614.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printerSettings" Target="../printerSettings/printerSettings613.bin"/><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24.bin"/><Relationship Id="rId13" Type="http://schemas.openxmlformats.org/officeDocument/2006/relationships/printerSettings" Target="../printerSettings/printerSettings629.bin"/><Relationship Id="rId3" Type="http://schemas.openxmlformats.org/officeDocument/2006/relationships/printerSettings" Target="../printerSettings/printerSettings619.bin"/><Relationship Id="rId7" Type="http://schemas.openxmlformats.org/officeDocument/2006/relationships/printerSettings" Target="../printerSettings/printerSettings623.bin"/><Relationship Id="rId12" Type="http://schemas.openxmlformats.org/officeDocument/2006/relationships/printerSettings" Target="../printerSettings/printerSettings628.bin"/><Relationship Id="rId17" Type="http://schemas.openxmlformats.org/officeDocument/2006/relationships/printerSettings" Target="../printerSettings/printerSettings633.bin"/><Relationship Id="rId2" Type="http://schemas.openxmlformats.org/officeDocument/2006/relationships/printerSettings" Target="../printerSettings/printerSettings618.bin"/><Relationship Id="rId16" Type="http://schemas.openxmlformats.org/officeDocument/2006/relationships/printerSettings" Target="../printerSettings/printerSettings632.bin"/><Relationship Id="rId1" Type="http://schemas.openxmlformats.org/officeDocument/2006/relationships/printerSettings" Target="../printerSettings/printerSettings617.bin"/><Relationship Id="rId6" Type="http://schemas.openxmlformats.org/officeDocument/2006/relationships/printerSettings" Target="../printerSettings/printerSettings622.bin"/><Relationship Id="rId11" Type="http://schemas.openxmlformats.org/officeDocument/2006/relationships/printerSettings" Target="../printerSettings/printerSettings627.bin"/><Relationship Id="rId5" Type="http://schemas.openxmlformats.org/officeDocument/2006/relationships/printerSettings" Target="../printerSettings/printerSettings621.bin"/><Relationship Id="rId15" Type="http://schemas.openxmlformats.org/officeDocument/2006/relationships/printerSettings" Target="../printerSettings/printerSettings631.bin"/><Relationship Id="rId10" Type="http://schemas.openxmlformats.org/officeDocument/2006/relationships/printerSettings" Target="../printerSettings/printerSettings626.bin"/><Relationship Id="rId4" Type="http://schemas.openxmlformats.org/officeDocument/2006/relationships/printerSettings" Target="../printerSettings/printerSettings620.bin"/><Relationship Id="rId9" Type="http://schemas.openxmlformats.org/officeDocument/2006/relationships/printerSettings" Target="../printerSettings/printerSettings625.bin"/><Relationship Id="rId14" Type="http://schemas.openxmlformats.org/officeDocument/2006/relationships/printerSettings" Target="../printerSettings/printerSettings63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1.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drawing" Target="../drawings/drawing7.xml"/><Relationship Id="rId2" Type="http://schemas.openxmlformats.org/officeDocument/2006/relationships/printerSettings" Target="../printerSettings/printerSettings635.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0" Type="http://schemas.openxmlformats.org/officeDocument/2006/relationships/printerSettings" Target="../printerSettings/printerSettings643.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drawing" Target="../drawings/drawing8.xml"/><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26" Type="http://schemas.openxmlformats.org/officeDocument/2006/relationships/printerSettings" Target="../printerSettings/printerSettings704.bin"/><Relationship Id="rId3" Type="http://schemas.openxmlformats.org/officeDocument/2006/relationships/printerSettings" Target="../printerSettings/printerSettings681.bin"/><Relationship Id="rId21" Type="http://schemas.openxmlformats.org/officeDocument/2006/relationships/printerSettings" Target="../printerSettings/printerSettings699.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5" Type="http://schemas.openxmlformats.org/officeDocument/2006/relationships/printerSettings" Target="../printerSettings/printerSettings703.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20" Type="http://schemas.openxmlformats.org/officeDocument/2006/relationships/printerSettings" Target="../printerSettings/printerSettings698.bin"/><Relationship Id="rId29" Type="http://schemas.openxmlformats.org/officeDocument/2006/relationships/drawing" Target="../drawings/drawing9.xml"/><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24" Type="http://schemas.openxmlformats.org/officeDocument/2006/relationships/printerSettings" Target="../printerSettings/printerSettings702.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23" Type="http://schemas.openxmlformats.org/officeDocument/2006/relationships/printerSettings" Target="../printerSettings/printerSettings701.bin"/><Relationship Id="rId28" Type="http://schemas.openxmlformats.org/officeDocument/2006/relationships/printerSettings" Target="../printerSettings/printerSettings706.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 Id="rId22" Type="http://schemas.openxmlformats.org/officeDocument/2006/relationships/printerSettings" Target="../printerSettings/printerSettings700.bin"/><Relationship Id="rId27" Type="http://schemas.openxmlformats.org/officeDocument/2006/relationships/printerSettings" Target="../printerSettings/printerSettings705.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26" Type="http://schemas.openxmlformats.org/officeDocument/2006/relationships/printerSettings" Target="../printerSettings/printerSettings732.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5" Type="http://schemas.openxmlformats.org/officeDocument/2006/relationships/printerSettings" Target="../printerSettings/printerSettings731.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24" Type="http://schemas.openxmlformats.org/officeDocument/2006/relationships/printerSettings" Target="../printerSettings/printerSettings730.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23" Type="http://schemas.openxmlformats.org/officeDocument/2006/relationships/printerSettings" Target="../printerSettings/printerSettings729.bin"/><Relationship Id="rId28" Type="http://schemas.openxmlformats.org/officeDocument/2006/relationships/printerSettings" Target="../printerSettings/printerSettings734.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printerSettings" Target="../printerSettings/printerSettings728.bin"/><Relationship Id="rId27" Type="http://schemas.openxmlformats.org/officeDocument/2006/relationships/printerSettings" Target="../printerSettings/printerSettings73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26" Type="http://schemas.openxmlformats.org/officeDocument/2006/relationships/printerSettings" Target="../printerSettings/printerSettings101.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29" Type="http://schemas.openxmlformats.org/officeDocument/2006/relationships/printerSettings" Target="../printerSettings/printerSettings104.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32" Type="http://schemas.openxmlformats.org/officeDocument/2006/relationships/printerSettings" Target="../printerSettings/printerSettings107.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28" Type="http://schemas.openxmlformats.org/officeDocument/2006/relationships/printerSettings" Target="../printerSettings/printerSettings103.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31" Type="http://schemas.openxmlformats.org/officeDocument/2006/relationships/printerSettings" Target="../printerSettings/printerSettings106.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 Id="rId27" Type="http://schemas.openxmlformats.org/officeDocument/2006/relationships/printerSettings" Target="../printerSettings/printerSettings102.bin"/><Relationship Id="rId30" Type="http://schemas.openxmlformats.org/officeDocument/2006/relationships/printerSettings" Target="../printerSettings/printerSettings1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26" Type="http://schemas.openxmlformats.org/officeDocument/2006/relationships/printerSettings" Target="../printerSettings/printerSettings133.bin"/><Relationship Id="rId3" Type="http://schemas.openxmlformats.org/officeDocument/2006/relationships/printerSettings" Target="../printerSettings/printerSettings110.bin"/><Relationship Id="rId21" Type="http://schemas.openxmlformats.org/officeDocument/2006/relationships/printerSettings" Target="../printerSettings/printerSettings128.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5" Type="http://schemas.openxmlformats.org/officeDocument/2006/relationships/printerSettings" Target="../printerSettings/printerSettings132.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29" Type="http://schemas.openxmlformats.org/officeDocument/2006/relationships/printerSettings" Target="../printerSettings/printerSettings136.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24" Type="http://schemas.openxmlformats.org/officeDocument/2006/relationships/printerSettings" Target="../printerSettings/printerSettings131.bin"/><Relationship Id="rId32" Type="http://schemas.openxmlformats.org/officeDocument/2006/relationships/printerSettings" Target="../printerSettings/printerSettings139.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23" Type="http://schemas.openxmlformats.org/officeDocument/2006/relationships/printerSettings" Target="../printerSettings/printerSettings130.bin"/><Relationship Id="rId28" Type="http://schemas.openxmlformats.org/officeDocument/2006/relationships/printerSettings" Target="../printerSettings/printerSettings135.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31" Type="http://schemas.openxmlformats.org/officeDocument/2006/relationships/printerSettings" Target="../printerSettings/printerSettings138.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 Id="rId22" Type="http://schemas.openxmlformats.org/officeDocument/2006/relationships/printerSettings" Target="../printerSettings/printerSettings129.bin"/><Relationship Id="rId27" Type="http://schemas.openxmlformats.org/officeDocument/2006/relationships/printerSettings" Target="../printerSettings/printerSettings134.bin"/><Relationship Id="rId30" Type="http://schemas.openxmlformats.org/officeDocument/2006/relationships/printerSettings" Target="../printerSettings/printerSettings1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7.bin"/><Relationship Id="rId13" Type="http://schemas.openxmlformats.org/officeDocument/2006/relationships/printerSettings" Target="../printerSettings/printerSettings152.bin"/><Relationship Id="rId18" Type="http://schemas.openxmlformats.org/officeDocument/2006/relationships/printerSettings" Target="../printerSettings/printerSettings157.bin"/><Relationship Id="rId26" Type="http://schemas.openxmlformats.org/officeDocument/2006/relationships/printerSettings" Target="../printerSettings/printerSettings165.bin"/><Relationship Id="rId3" Type="http://schemas.openxmlformats.org/officeDocument/2006/relationships/printerSettings" Target="../printerSettings/printerSettings142.bin"/><Relationship Id="rId21" Type="http://schemas.openxmlformats.org/officeDocument/2006/relationships/printerSettings" Target="../printerSettings/printerSettings160.bin"/><Relationship Id="rId7" Type="http://schemas.openxmlformats.org/officeDocument/2006/relationships/printerSettings" Target="../printerSettings/printerSettings146.bin"/><Relationship Id="rId12" Type="http://schemas.openxmlformats.org/officeDocument/2006/relationships/printerSettings" Target="../printerSettings/printerSettings151.bin"/><Relationship Id="rId17" Type="http://schemas.openxmlformats.org/officeDocument/2006/relationships/printerSettings" Target="../printerSettings/printerSettings156.bin"/><Relationship Id="rId25" Type="http://schemas.openxmlformats.org/officeDocument/2006/relationships/printerSettings" Target="../printerSettings/printerSettings164.bin"/><Relationship Id="rId2" Type="http://schemas.openxmlformats.org/officeDocument/2006/relationships/printerSettings" Target="../printerSettings/printerSettings141.bin"/><Relationship Id="rId16" Type="http://schemas.openxmlformats.org/officeDocument/2006/relationships/printerSettings" Target="../printerSettings/printerSettings155.bin"/><Relationship Id="rId20" Type="http://schemas.openxmlformats.org/officeDocument/2006/relationships/printerSettings" Target="../printerSettings/printerSettings159.bin"/><Relationship Id="rId29" Type="http://schemas.openxmlformats.org/officeDocument/2006/relationships/printerSettings" Target="../printerSettings/printerSettings168.bin"/><Relationship Id="rId1" Type="http://schemas.openxmlformats.org/officeDocument/2006/relationships/printerSettings" Target="../printerSettings/printerSettings140.bin"/><Relationship Id="rId6" Type="http://schemas.openxmlformats.org/officeDocument/2006/relationships/printerSettings" Target="../printerSettings/printerSettings145.bin"/><Relationship Id="rId11" Type="http://schemas.openxmlformats.org/officeDocument/2006/relationships/printerSettings" Target="../printerSettings/printerSettings150.bin"/><Relationship Id="rId24" Type="http://schemas.openxmlformats.org/officeDocument/2006/relationships/printerSettings" Target="../printerSettings/printerSettings163.bin"/><Relationship Id="rId32" Type="http://schemas.openxmlformats.org/officeDocument/2006/relationships/printerSettings" Target="../printerSettings/printerSettings171.bin"/><Relationship Id="rId5" Type="http://schemas.openxmlformats.org/officeDocument/2006/relationships/printerSettings" Target="../printerSettings/printerSettings144.bin"/><Relationship Id="rId15" Type="http://schemas.openxmlformats.org/officeDocument/2006/relationships/printerSettings" Target="../printerSettings/printerSettings154.bin"/><Relationship Id="rId23" Type="http://schemas.openxmlformats.org/officeDocument/2006/relationships/printerSettings" Target="../printerSettings/printerSettings162.bin"/><Relationship Id="rId28" Type="http://schemas.openxmlformats.org/officeDocument/2006/relationships/printerSettings" Target="../printerSettings/printerSettings167.bin"/><Relationship Id="rId10" Type="http://schemas.openxmlformats.org/officeDocument/2006/relationships/printerSettings" Target="../printerSettings/printerSettings149.bin"/><Relationship Id="rId19" Type="http://schemas.openxmlformats.org/officeDocument/2006/relationships/printerSettings" Target="../printerSettings/printerSettings158.bin"/><Relationship Id="rId31" Type="http://schemas.openxmlformats.org/officeDocument/2006/relationships/printerSettings" Target="../printerSettings/printerSettings170.bin"/><Relationship Id="rId4" Type="http://schemas.openxmlformats.org/officeDocument/2006/relationships/printerSettings" Target="../printerSettings/printerSettings143.bin"/><Relationship Id="rId9" Type="http://schemas.openxmlformats.org/officeDocument/2006/relationships/printerSettings" Target="../printerSettings/printerSettings148.bin"/><Relationship Id="rId14" Type="http://schemas.openxmlformats.org/officeDocument/2006/relationships/printerSettings" Target="../printerSettings/printerSettings153.bin"/><Relationship Id="rId22" Type="http://schemas.openxmlformats.org/officeDocument/2006/relationships/printerSettings" Target="../printerSettings/printerSettings161.bin"/><Relationship Id="rId27" Type="http://schemas.openxmlformats.org/officeDocument/2006/relationships/printerSettings" Target="../printerSettings/printerSettings166.bin"/><Relationship Id="rId30" Type="http://schemas.openxmlformats.org/officeDocument/2006/relationships/printerSettings" Target="../printerSettings/printerSettings16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printerSettings" Target="../printerSettings/printerSettings197.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printerSettings" Target="../printerSettings/printerSettings196.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printerSettings" Target="../printerSettings/printerSettings200.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printerSettings" Target="../printerSettings/printerSettings195.bin"/><Relationship Id="rId32" Type="http://schemas.openxmlformats.org/officeDocument/2006/relationships/printerSettings" Target="../printerSettings/printerSettings203.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printerSettings" Target="../printerSettings/printerSettings194.bin"/><Relationship Id="rId28" Type="http://schemas.openxmlformats.org/officeDocument/2006/relationships/printerSettings" Target="../printerSettings/printerSettings199.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printerSettings" Target="../printerSettings/printerSettings202.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printerSettings" Target="../printerSettings/printerSettings193.bin"/><Relationship Id="rId27" Type="http://schemas.openxmlformats.org/officeDocument/2006/relationships/printerSettings" Target="../printerSettings/printerSettings198.bin"/><Relationship Id="rId30" Type="http://schemas.openxmlformats.org/officeDocument/2006/relationships/printerSettings" Target="../printerSettings/printerSettings20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1.bin"/><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26" Type="http://schemas.openxmlformats.org/officeDocument/2006/relationships/printerSettings" Target="../printerSettings/printerSettings229.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5" Type="http://schemas.openxmlformats.org/officeDocument/2006/relationships/printerSettings" Target="../printerSettings/printerSettings228.bin"/><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29" Type="http://schemas.openxmlformats.org/officeDocument/2006/relationships/printerSettings" Target="../printerSettings/printerSettings232.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24" Type="http://schemas.openxmlformats.org/officeDocument/2006/relationships/printerSettings" Target="../printerSettings/printerSettings227.bin"/><Relationship Id="rId32" Type="http://schemas.openxmlformats.org/officeDocument/2006/relationships/printerSettings" Target="../printerSettings/printerSettings235.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23" Type="http://schemas.openxmlformats.org/officeDocument/2006/relationships/printerSettings" Target="../printerSettings/printerSettings226.bin"/><Relationship Id="rId28" Type="http://schemas.openxmlformats.org/officeDocument/2006/relationships/printerSettings" Target="../printerSettings/printerSettings231.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31" Type="http://schemas.openxmlformats.org/officeDocument/2006/relationships/printerSettings" Target="../printerSettings/printerSettings234.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printerSettings" Target="../printerSettings/printerSettings225.bin"/><Relationship Id="rId27" Type="http://schemas.openxmlformats.org/officeDocument/2006/relationships/printerSettings" Target="../printerSettings/printerSettings230.bin"/><Relationship Id="rId30" Type="http://schemas.openxmlformats.org/officeDocument/2006/relationships/printerSettings" Target="../printerSettings/printerSettings233.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 Type="http://schemas.openxmlformats.org/officeDocument/2006/relationships/printerSettings" Target="../printerSettings/printerSettings238.bin"/><Relationship Id="rId21" Type="http://schemas.openxmlformats.org/officeDocument/2006/relationships/printerSettings" Target="../printerSettings/printerSettings256.bin"/><Relationship Id="rId34" Type="http://schemas.openxmlformats.org/officeDocument/2006/relationships/vmlDrawing" Target="../drawings/vmlDrawing1.vm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drawing" Target="../drawings/drawing2.xm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ctrlProp" Target="../ctrlProps/ctrlProp1.xml"/><Relationship Id="rId8" Type="http://schemas.openxmlformats.org/officeDocument/2006/relationships/printerSettings" Target="../printerSettings/printerSettings2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2" sqref="B2"/>
    </sheetView>
  </sheetViews>
  <sheetFormatPr defaultColWidth="9.140625" defaultRowHeight="15.75"/>
  <cols>
    <col min="1" max="1" width="27.5703125" style="68" customWidth="1"/>
    <col min="2" max="2" width="14.85546875" style="68" customWidth="1"/>
    <col min="3" max="7" width="9.140625" style="68"/>
    <col min="8" max="8" width="48" style="68" customWidth="1"/>
    <col min="9" max="16384" width="9.140625" style="25"/>
  </cols>
  <sheetData>
    <row r="1" spans="1:8" ht="77.25" customHeight="1">
      <c r="A1" s="129" t="s">
        <v>312</v>
      </c>
      <c r="B1" s="550" t="s">
        <v>811</v>
      </c>
      <c r="C1" s="551"/>
      <c r="D1" s="551"/>
      <c r="E1" s="551"/>
      <c r="F1" s="551"/>
      <c r="G1" s="551"/>
      <c r="H1" s="551"/>
    </row>
    <row r="2" spans="1:8" ht="30.75" customHeight="1">
      <c r="A2" s="129" t="s">
        <v>181</v>
      </c>
      <c r="B2" s="526" t="s">
        <v>812</v>
      </c>
    </row>
    <row r="3" spans="1:8" ht="51.75" customHeight="1">
      <c r="A3" s="129" t="s">
        <v>311</v>
      </c>
      <c r="B3" s="552" t="s">
        <v>813</v>
      </c>
      <c r="C3" s="553"/>
      <c r="D3" s="553"/>
      <c r="E3" s="553"/>
      <c r="F3" s="553"/>
      <c r="G3" s="553"/>
      <c r="H3" s="553"/>
    </row>
    <row r="4" spans="1:8">
      <c r="B4" s="554"/>
      <c r="C4" s="554"/>
    </row>
    <row r="5" spans="1:8" ht="16.5">
      <c r="A5" s="129" t="s">
        <v>123</v>
      </c>
      <c r="B5" s="175">
        <v>12</v>
      </c>
      <c r="C5" s="134" t="s">
        <v>124</v>
      </c>
      <c r="D5" s="34"/>
    </row>
    <row r="6" spans="1:8">
      <c r="B6" s="175"/>
      <c r="C6" s="134"/>
      <c r="D6" s="34"/>
    </row>
    <row r="7" spans="1:8" ht="16.5">
      <c r="A7" s="162"/>
      <c r="B7" s="175"/>
      <c r="C7" s="134"/>
    </row>
    <row r="8" spans="1:8">
      <c r="B8" s="175"/>
      <c r="C8" s="134"/>
    </row>
    <row r="9" spans="1:8">
      <c r="B9" s="175"/>
      <c r="C9" s="134"/>
    </row>
    <row r="10" spans="1:8" ht="16.5">
      <c r="B10" s="393" t="s">
        <v>623</v>
      </c>
    </row>
  </sheetData>
  <sheetProtection formatColumns="0" formatRows="0" selectLockedCells="1"/>
  <customSheetViews>
    <customSheetView guid="{1A6C211D-477E-416D-87F8-1BF3866A431B}" state="hidden" showRuler="0">
      <selection activeCell="B6" sqref="B6"/>
      <pageMargins left="0.75" right="0.75" top="1" bottom="1" header="0.5" footer="0.5"/>
      <pageSetup orientation="portrait" r:id="rId1"/>
      <headerFooter alignWithMargins="0"/>
    </customSheetView>
    <customSheetView guid="{7706378E-40E2-4583-90AF-E6E1DCB3696C}" state="hidden" showRuler="0">
      <selection activeCell="C7" sqref="C7"/>
      <pageMargins left="0.75" right="0.75" top="1" bottom="1" header="0.5" footer="0.5"/>
      <pageSetup orientation="portrait" r:id="rId2"/>
      <headerFooter alignWithMargins="0"/>
    </customSheetView>
    <customSheetView guid="{72B383D4-8341-48BE-BBCC-63C6785ABF81}" state="hidden" showRuler="0">
      <selection activeCell="D10" sqref="D10"/>
      <pageMargins left="0.75" right="0.75" top="1" bottom="1" header="0.5" footer="0.5"/>
      <pageSetup orientation="portrait" r:id="rId3"/>
      <headerFooter alignWithMargins="0"/>
    </customSheetView>
    <customSheetView guid="{347D9A5E-5167-4CD7-A121-BEAF211F64E4}" state="hidden" showRuler="0">
      <selection activeCell="F15" sqref="F15"/>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BA86FE7A-199D-4ABD-A444-AE6BFDF4BCC9}" state="hidden" showRuler="0">
      <selection activeCell="A27" sqref="A27"/>
      <pageMargins left="0.75" right="0.75" top="1" bottom="1" header="0.5" footer="0.5"/>
      <pageSetup orientation="portrait" r:id="rId27"/>
      <headerFooter alignWithMargins="0"/>
    </customSheetView>
    <customSheetView guid="{47D52ECC-373D-4A7A-838F-7112A4A0A94F}" state="hidden" showRuler="0">
      <selection activeCell="F15" sqref="F15"/>
      <pageMargins left="0.75" right="0.75" top="1" bottom="1" header="0.5" footer="0.5"/>
      <pageSetup orientation="portrait" r:id="rId28"/>
      <headerFooter alignWithMargins="0"/>
    </customSheetView>
    <customSheetView guid="{FB41F969-87BE-4AD1-A99C-A5F9EA1C8FCB}" state="hidden" showRuler="0">
      <selection activeCell="D13" sqref="D13"/>
      <pageMargins left="0.75" right="0.75" top="1" bottom="1" header="0.5" footer="0.5"/>
      <pageSetup orientation="portrait" r:id="rId29"/>
      <headerFooter alignWithMargins="0"/>
    </customSheetView>
    <customSheetView guid="{FEBF4298-F424-4062-8777-832DAFDB7A61}" state="hidden" showRuler="0">
      <selection activeCell="B6" sqref="B6"/>
      <pageMargins left="0.75" right="0.75" top="1" bottom="1" header="0.5" footer="0.5"/>
      <pageSetup orientation="portrait" r:id="rId30"/>
      <headerFooter alignWithMargins="0"/>
    </customSheetView>
    <customSheetView guid="{DDDB5B4F-51D3-41E0-AB7C-B8643638B644}" state="hidden" showRuler="0">
      <selection activeCell="B2" sqref="B2"/>
      <pageMargins left="0.75" right="0.75" top="1" bottom="1" header="0.5" footer="0.5"/>
      <pageSetup orientation="portrait" r:id="rId31"/>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70" zoomScaleNormal="100" zoomScaleSheetLayoutView="70" workbookViewId="0">
      <selection activeCell="M23" sqref="M23"/>
    </sheetView>
  </sheetViews>
  <sheetFormatPr defaultColWidth="9.140625" defaultRowHeight="15.75"/>
  <cols>
    <col min="1" max="1" width="12.140625" style="323" customWidth="1"/>
    <col min="2" max="2" width="28.5703125" style="323" customWidth="1"/>
    <col min="3" max="3" width="36.7109375" style="323" customWidth="1"/>
    <col min="4" max="4" width="15" style="323" customWidth="1"/>
    <col min="5" max="5" width="26" style="323" customWidth="1"/>
    <col min="6" max="6" width="9.140625" style="323"/>
    <col min="7" max="7" width="0" style="323" hidden="1" customWidth="1"/>
    <col min="8" max="8" width="10.42578125" style="323" hidden="1" customWidth="1"/>
    <col min="9" max="16384" width="9.140625" style="324"/>
  </cols>
  <sheetData>
    <row r="1" spans="1:9" ht="28.5" customHeight="1">
      <c r="A1" s="320" t="str">
        <f>'Attach 3(JV)'!A1</f>
        <v>Specification No. :CC/NT/W-AIS/DOM/A10/23/03286</v>
      </c>
      <c r="B1" s="321"/>
      <c r="C1" s="321"/>
      <c r="D1" s="321"/>
      <c r="E1" s="322" t="s">
        <v>528</v>
      </c>
    </row>
    <row r="2" spans="1:9" ht="8.1" customHeight="1"/>
    <row r="3" spans="1:9" ht="84.7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325"/>
      <c r="G3" s="325"/>
      <c r="H3" s="325"/>
    </row>
    <row r="4" spans="1:9" ht="8.1" customHeight="1">
      <c r="A4" s="326"/>
      <c r="H4" s="327"/>
      <c r="I4" s="328"/>
    </row>
    <row r="5" spans="1:9" ht="44.25" customHeight="1">
      <c r="A5" s="624" t="s">
        <v>529</v>
      </c>
      <c r="B5" s="624"/>
      <c r="C5" s="624"/>
      <c r="D5" s="624"/>
      <c r="E5" s="624"/>
      <c r="F5" s="329"/>
      <c r="H5" s="327"/>
      <c r="I5" s="328"/>
    </row>
    <row r="6" spans="1:9" ht="8.1" customHeight="1">
      <c r="A6" s="330"/>
      <c r="H6" s="327"/>
      <c r="I6" s="328"/>
    </row>
    <row r="7" spans="1:9" ht="20.100000000000001" customHeight="1">
      <c r="A7" s="329"/>
      <c r="B7" s="330"/>
      <c r="C7" s="330"/>
      <c r="D7" s="331" t="str">
        <f>'[13]Attach 3(JV)'!E7</f>
        <v>To:</v>
      </c>
      <c r="H7" s="327"/>
      <c r="I7" s="328"/>
    </row>
    <row r="8" spans="1:9" ht="26.25" customHeight="1">
      <c r="A8" s="625" t="str">
        <f>'[13]Attach 3(QR)'!A8:D8</f>
        <v>Bidder's Name and Address:</v>
      </c>
      <c r="B8" s="625"/>
      <c r="C8" s="625"/>
      <c r="D8" s="332" t="str">
        <f>'[13]Attach 3(JV)'!E8</f>
        <v>Contract Services</v>
      </c>
      <c r="H8" s="327"/>
      <c r="I8" s="328"/>
    </row>
    <row r="9" spans="1:9" ht="26.25" customHeight="1">
      <c r="A9" s="628" t="str">
        <f>'Attach 3(JV)'!A8</f>
        <v/>
      </c>
      <c r="B9" s="628"/>
      <c r="C9" s="435"/>
      <c r="D9" s="332"/>
      <c r="H9" s="327"/>
      <c r="I9" s="328"/>
    </row>
    <row r="10" spans="1:9" ht="33" customHeight="1">
      <c r="A10" s="333" t="s">
        <v>351</v>
      </c>
      <c r="B10" s="626" t="str">
        <f>'Attach 3(JV)'!B9</f>
        <v/>
      </c>
      <c r="C10" s="626"/>
      <c r="D10" s="332" t="str">
        <f>'[13]Attach 3(JV)'!E9</f>
        <v>Power Grid Corporation of India Ltd.,</v>
      </c>
      <c r="F10" s="334"/>
      <c r="H10" s="327"/>
      <c r="I10" s="328"/>
    </row>
    <row r="11" spans="1:9" ht="16.5">
      <c r="A11" s="333" t="s">
        <v>353</v>
      </c>
      <c r="B11" s="627" t="str">
        <f>'Attach 3(JV)'!B10</f>
        <v/>
      </c>
      <c r="C11" s="627"/>
      <c r="D11" s="332" t="str">
        <f>'[13]Attach 3(JV)'!E10</f>
        <v>"Saudamini", Plot No. 2, Sector 29</v>
      </c>
      <c r="H11" s="327"/>
      <c r="I11" s="328"/>
    </row>
    <row r="12" spans="1:9">
      <c r="B12" s="627" t="str">
        <f>'Attach 3(JV)'!B11</f>
        <v/>
      </c>
      <c r="C12" s="627"/>
      <c r="D12" s="332" t="str">
        <f>'[13]Attach 3(JV)'!E11</f>
        <v>Gurgaon (Haryana) - 122001</v>
      </c>
    </row>
    <row r="13" spans="1:9" ht="21" customHeight="1">
      <c r="A13" s="330"/>
      <c r="B13" s="627" t="str">
        <f>'Attach 3(JV)'!B12</f>
        <v/>
      </c>
      <c r="C13" s="627"/>
      <c r="D13" s="332"/>
    </row>
    <row r="14" spans="1:9" ht="20.100000000000001" customHeight="1">
      <c r="A14" s="323" t="s">
        <v>346</v>
      </c>
    </row>
    <row r="15" spans="1:9" ht="63" customHeight="1">
      <c r="A15" s="335">
        <v>1</v>
      </c>
      <c r="B15" s="629" t="s">
        <v>530</v>
      </c>
      <c r="C15" s="629"/>
      <c r="D15" s="629"/>
      <c r="E15" s="629"/>
    </row>
    <row r="16" spans="1:9" ht="32.1" customHeight="1">
      <c r="A16" s="630" t="s">
        <v>349</v>
      </c>
      <c r="B16" s="630" t="s">
        <v>367</v>
      </c>
      <c r="C16" s="630" t="s">
        <v>371</v>
      </c>
      <c r="D16" s="632" t="s">
        <v>531</v>
      </c>
      <c r="E16" s="633"/>
    </row>
    <row r="17" spans="1:8" ht="41.25" customHeight="1">
      <c r="A17" s="631"/>
      <c r="B17" s="631"/>
      <c r="C17" s="631"/>
      <c r="D17" s="336" t="s">
        <v>373</v>
      </c>
      <c r="E17" s="336" t="s">
        <v>532</v>
      </c>
    </row>
    <row r="18" spans="1:8" ht="21.75" customHeight="1">
      <c r="A18" s="337">
        <v>1</v>
      </c>
      <c r="B18" s="338"/>
      <c r="C18" s="338"/>
      <c r="D18" s="338"/>
      <c r="E18" s="338"/>
    </row>
    <row r="19" spans="1:8" ht="21.95" customHeight="1">
      <c r="A19" s="339">
        <v>2</v>
      </c>
      <c r="B19" s="340"/>
      <c r="C19" s="340"/>
      <c r="D19" s="340"/>
      <c r="E19" s="340"/>
    </row>
    <row r="20" spans="1:8" ht="21.95" customHeight="1">
      <c r="A20" s="339">
        <v>3</v>
      </c>
      <c r="B20" s="340"/>
      <c r="C20" s="340"/>
      <c r="D20" s="340"/>
      <c r="E20" s="340"/>
    </row>
    <row r="21" spans="1:8" ht="21.95" customHeight="1">
      <c r="A21" s="339">
        <v>4</v>
      </c>
      <c r="B21" s="340"/>
      <c r="C21" s="340"/>
      <c r="D21" s="340"/>
      <c r="E21" s="340"/>
      <c r="F21" s="341"/>
      <c r="G21" s="341"/>
      <c r="H21" s="449" t="b">
        <v>0</v>
      </c>
    </row>
    <row r="22" spans="1:8" ht="24.75" customHeight="1">
      <c r="A22" s="342">
        <v>5</v>
      </c>
      <c r="B22" s="343"/>
      <c r="C22" s="343"/>
      <c r="D22" s="343"/>
      <c r="E22" s="343"/>
      <c r="F22" s="341"/>
      <c r="G22" s="341"/>
      <c r="H22" s="341"/>
    </row>
    <row r="23" spans="1:8" ht="90.75" customHeight="1">
      <c r="A23" s="344">
        <v>2</v>
      </c>
      <c r="B23" s="634" t="s">
        <v>705</v>
      </c>
      <c r="C23" s="634"/>
      <c r="D23" s="634"/>
      <c r="E23" s="634"/>
      <c r="F23" s="341"/>
      <c r="G23" s="341"/>
      <c r="H23" s="341"/>
    </row>
    <row r="24" spans="1:8" ht="18" customHeight="1">
      <c r="A24" s="345"/>
      <c r="B24" s="346"/>
      <c r="C24" s="346"/>
      <c r="D24" s="346"/>
      <c r="E24" s="346"/>
      <c r="F24" s="347"/>
      <c r="G24" s="347"/>
      <c r="H24" s="348"/>
    </row>
    <row r="25" spans="1:8" ht="54.75" hidden="1" customHeight="1">
      <c r="A25" s="635" t="s">
        <v>80</v>
      </c>
      <c r="B25" s="635"/>
      <c r="C25" s="635"/>
      <c r="D25" s="635"/>
      <c r="E25" s="635"/>
      <c r="F25" s="347"/>
      <c r="G25" s="347"/>
      <c r="H25" s="348"/>
    </row>
    <row r="26" spans="1:8" ht="32.1" hidden="1" customHeight="1">
      <c r="A26" s="636" t="s">
        <v>349</v>
      </c>
      <c r="B26" s="636" t="s">
        <v>367</v>
      </c>
      <c r="C26" s="636" t="s">
        <v>102</v>
      </c>
      <c r="D26" s="638" t="s">
        <v>103</v>
      </c>
      <c r="E26" s="639"/>
    </row>
    <row r="27" spans="1:8" ht="22.5" hidden="1" customHeight="1">
      <c r="A27" s="637"/>
      <c r="B27" s="637"/>
      <c r="C27" s="637"/>
      <c r="D27" s="349" t="s">
        <v>104</v>
      </c>
      <c r="E27" s="349" t="s">
        <v>105</v>
      </c>
    </row>
    <row r="28" spans="1:8" ht="21.95" hidden="1" customHeight="1">
      <c r="A28" s="350">
        <v>1</v>
      </c>
      <c r="B28" s="351"/>
      <c r="C28" s="351"/>
      <c r="D28" s="351"/>
      <c r="E28" s="351"/>
    </row>
    <row r="29" spans="1:8" ht="21.95" hidden="1" customHeight="1">
      <c r="A29" s="350">
        <v>2</v>
      </c>
      <c r="B29" s="351"/>
      <c r="C29" s="351"/>
      <c r="D29" s="351"/>
      <c r="E29" s="351"/>
    </row>
    <row r="30" spans="1:8" ht="37.5" hidden="1" customHeight="1">
      <c r="A30" s="350">
        <v>3</v>
      </c>
      <c r="B30" s="351"/>
      <c r="C30" s="351"/>
      <c r="D30" s="351"/>
      <c r="E30" s="351"/>
    </row>
    <row r="31" spans="1:8" ht="15.95" customHeight="1"/>
    <row r="32" spans="1:8" ht="15.95" customHeight="1">
      <c r="C32" s="352"/>
    </row>
    <row r="33" spans="1:9" ht="15.95" customHeight="1">
      <c r="A33" s="353" t="s">
        <v>6</v>
      </c>
      <c r="B33" s="366" t="str">
        <f>'Attach 3(JV)'!B24</f>
        <v>--</v>
      </c>
      <c r="C33" s="352" t="s">
        <v>4</v>
      </c>
      <c r="D33" s="640" t="str">
        <f>'Attach 3(JV)'!E24</f>
        <v/>
      </c>
      <c r="E33" s="640"/>
    </row>
    <row r="34" spans="1:9" ht="15.95" customHeight="1">
      <c r="A34" s="353" t="s">
        <v>7</v>
      </c>
      <c r="B34" s="367" t="str">
        <f>'Attach 3(JV)'!B25</f>
        <v/>
      </c>
      <c r="C34" s="352" t="s">
        <v>5</v>
      </c>
      <c r="D34" s="640" t="str">
        <f>'Attach 3(JV)'!E25</f>
        <v/>
      </c>
      <c r="E34" s="640"/>
    </row>
    <row r="35" spans="1:9" s="323" customFormat="1" ht="15.75" customHeight="1">
      <c r="A35" s="324"/>
      <c r="B35" s="324"/>
      <c r="C35" s="352"/>
      <c r="D35" s="324"/>
      <c r="E35" s="324"/>
      <c r="I35" s="324"/>
    </row>
    <row r="36" spans="1:9" s="323" customFormat="1" ht="19.5" customHeight="1">
      <c r="A36" s="357" t="str">
        <f>A1</f>
        <v>Specification No. :CC/NT/W-AIS/DOM/A10/23/03286</v>
      </c>
      <c r="B36" s="358"/>
      <c r="C36" s="358"/>
      <c r="D36" s="358"/>
      <c r="E36" s="359" t="str">
        <f>E1</f>
        <v>Attachment-5A</v>
      </c>
      <c r="I36" s="324"/>
    </row>
    <row r="37" spans="1:9" s="323" customFormat="1" ht="18" customHeight="1">
      <c r="A37" s="355"/>
      <c r="I37" s="324"/>
    </row>
    <row r="38" spans="1:9" s="323" customFormat="1" ht="30" customHeight="1">
      <c r="A38" s="641" t="s">
        <v>369</v>
      </c>
      <c r="B38" s="641"/>
      <c r="C38" s="641"/>
      <c r="D38" s="641"/>
      <c r="E38" s="641"/>
      <c r="I38" s="324"/>
    </row>
    <row r="39" spans="1:9" s="323" customFormat="1" ht="18" customHeight="1">
      <c r="I39" s="324"/>
    </row>
    <row r="40" spans="1:9" s="323" customFormat="1" ht="36" customHeight="1">
      <c r="A40" s="642" t="s">
        <v>349</v>
      </c>
      <c r="B40" s="644" t="s">
        <v>367</v>
      </c>
      <c r="C40" s="636" t="s">
        <v>371</v>
      </c>
      <c r="D40" s="645" t="s">
        <v>531</v>
      </c>
      <c r="E40" s="646"/>
      <c r="I40" s="324"/>
    </row>
    <row r="41" spans="1:9" s="323" customFormat="1" ht="36" customHeight="1">
      <c r="A41" s="643"/>
      <c r="B41" s="637"/>
      <c r="C41" s="637"/>
      <c r="D41" s="349" t="s">
        <v>373</v>
      </c>
      <c r="E41" s="349" t="s">
        <v>533</v>
      </c>
      <c r="I41" s="324"/>
    </row>
    <row r="42" spans="1:9" s="323" customFormat="1" ht="18" customHeight="1">
      <c r="A42" s="360"/>
      <c r="B42" s="361"/>
      <c r="C42" s="360"/>
      <c r="D42" s="360"/>
      <c r="E42" s="360"/>
      <c r="I42" s="324"/>
    </row>
    <row r="43" spans="1:9" s="323" customFormat="1" ht="18" customHeight="1">
      <c r="A43" s="362"/>
      <c r="B43" s="363"/>
      <c r="C43" s="362"/>
      <c r="D43" s="362"/>
      <c r="E43" s="362"/>
      <c r="I43" s="324"/>
    </row>
    <row r="44" spans="1:9" s="323" customFormat="1" ht="18" customHeight="1">
      <c r="A44" s="362"/>
      <c r="B44" s="363"/>
      <c r="C44" s="362"/>
      <c r="D44" s="362"/>
      <c r="E44" s="362"/>
      <c r="I44" s="324"/>
    </row>
    <row r="45" spans="1:9" s="323" customFormat="1" ht="18" customHeight="1">
      <c r="A45" s="362"/>
      <c r="B45" s="363"/>
      <c r="C45" s="362"/>
      <c r="D45" s="362"/>
      <c r="E45" s="362"/>
      <c r="I45" s="324"/>
    </row>
    <row r="46" spans="1:9" s="323" customFormat="1" ht="18" customHeight="1">
      <c r="A46" s="362"/>
      <c r="B46" s="363"/>
      <c r="C46" s="362"/>
      <c r="D46" s="362"/>
      <c r="E46" s="362"/>
      <c r="I46" s="324"/>
    </row>
    <row r="47" spans="1:9" s="323" customFormat="1" ht="18" customHeight="1">
      <c r="A47" s="362"/>
      <c r="B47" s="363"/>
      <c r="C47" s="362"/>
      <c r="D47" s="362"/>
      <c r="E47" s="362"/>
      <c r="I47" s="324"/>
    </row>
    <row r="48" spans="1:9" s="323" customFormat="1" ht="18" customHeight="1">
      <c r="A48" s="362"/>
      <c r="B48" s="363"/>
      <c r="C48" s="362"/>
      <c r="D48" s="362"/>
      <c r="E48" s="362"/>
      <c r="I48" s="324"/>
    </row>
    <row r="49" spans="1:9" s="323" customFormat="1" ht="18" customHeight="1">
      <c r="A49" s="362"/>
      <c r="B49" s="363"/>
      <c r="C49" s="362"/>
      <c r="D49" s="362"/>
      <c r="E49" s="362"/>
      <c r="I49" s="324"/>
    </row>
    <row r="50" spans="1:9" s="323" customFormat="1" ht="18" customHeight="1">
      <c r="A50" s="362"/>
      <c r="B50" s="363"/>
      <c r="C50" s="362"/>
      <c r="D50" s="362"/>
      <c r="E50" s="362"/>
      <c r="I50" s="324"/>
    </row>
    <row r="51" spans="1:9" s="323" customFormat="1" ht="18" customHeight="1">
      <c r="A51" s="362"/>
      <c r="B51" s="363"/>
      <c r="C51" s="362"/>
      <c r="D51" s="362"/>
      <c r="E51" s="362"/>
      <c r="I51" s="324"/>
    </row>
    <row r="52" spans="1:9" s="323" customFormat="1" ht="18" customHeight="1">
      <c r="A52" s="362"/>
      <c r="B52" s="363"/>
      <c r="C52" s="362"/>
      <c r="D52" s="362"/>
      <c r="E52" s="362"/>
      <c r="I52" s="324"/>
    </row>
    <row r="53" spans="1:9" s="323" customFormat="1" ht="18" customHeight="1">
      <c r="A53" s="362"/>
      <c r="B53" s="363"/>
      <c r="C53" s="362"/>
      <c r="D53" s="362"/>
      <c r="E53" s="362"/>
      <c r="I53" s="324"/>
    </row>
    <row r="54" spans="1:9" s="323" customFormat="1" ht="18" customHeight="1">
      <c r="A54" s="362"/>
      <c r="B54" s="363"/>
      <c r="C54" s="362"/>
      <c r="D54" s="362"/>
      <c r="E54" s="362"/>
      <c r="I54" s="324"/>
    </row>
    <row r="55" spans="1:9" s="323" customFormat="1" ht="18" customHeight="1">
      <c r="A55" s="362"/>
      <c r="B55" s="363"/>
      <c r="C55" s="362"/>
      <c r="D55" s="362"/>
      <c r="E55" s="362"/>
      <c r="I55" s="324"/>
    </row>
    <row r="56" spans="1:9" s="323" customFormat="1" ht="18" customHeight="1">
      <c r="A56" s="362"/>
      <c r="B56" s="363"/>
      <c r="C56" s="362"/>
      <c r="D56" s="362"/>
      <c r="E56" s="362"/>
      <c r="I56" s="324"/>
    </row>
    <row r="57" spans="1:9" s="323" customFormat="1" ht="18" customHeight="1">
      <c r="A57" s="362"/>
      <c r="B57" s="363"/>
      <c r="C57" s="362"/>
      <c r="D57" s="362"/>
      <c r="E57" s="362"/>
      <c r="I57" s="324"/>
    </row>
    <row r="58" spans="1:9" s="323" customFormat="1" ht="18" customHeight="1">
      <c r="A58" s="362"/>
      <c r="B58" s="363"/>
      <c r="C58" s="362"/>
      <c r="D58" s="362"/>
      <c r="E58" s="362"/>
      <c r="I58" s="324"/>
    </row>
    <row r="59" spans="1:9" s="323" customFormat="1" ht="18" customHeight="1">
      <c r="A59" s="362"/>
      <c r="B59" s="363"/>
      <c r="C59" s="362"/>
      <c r="D59" s="362"/>
      <c r="E59" s="362"/>
      <c r="I59" s="324"/>
    </row>
    <row r="60" spans="1:9" s="323" customFormat="1" ht="18" customHeight="1">
      <c r="A60" s="362"/>
      <c r="B60" s="363"/>
      <c r="C60" s="362"/>
      <c r="D60" s="362"/>
      <c r="E60" s="362"/>
      <c r="I60" s="324"/>
    </row>
    <row r="61" spans="1:9" s="323" customFormat="1" ht="18" customHeight="1">
      <c r="A61" s="362"/>
      <c r="B61" s="363"/>
      <c r="C61" s="362"/>
      <c r="D61" s="362"/>
      <c r="E61" s="362"/>
      <c r="I61" s="324"/>
    </row>
    <row r="62" spans="1:9" s="323" customFormat="1" ht="18" customHeight="1">
      <c r="A62" s="362"/>
      <c r="B62" s="363"/>
      <c r="C62" s="362"/>
      <c r="D62" s="362"/>
      <c r="E62" s="362"/>
      <c r="I62" s="324"/>
    </row>
    <row r="63" spans="1:9" s="323" customFormat="1" ht="18" customHeight="1">
      <c r="A63" s="362"/>
      <c r="B63" s="363"/>
      <c r="C63" s="362"/>
      <c r="D63" s="362"/>
      <c r="E63" s="362"/>
      <c r="I63" s="324"/>
    </row>
    <row r="64" spans="1:9" s="323" customFormat="1" ht="18" customHeight="1">
      <c r="A64" s="362"/>
      <c r="B64" s="363"/>
      <c r="C64" s="362"/>
      <c r="D64" s="362"/>
      <c r="E64" s="362"/>
      <c r="I64" s="324"/>
    </row>
    <row r="65" spans="1:9" s="323" customFormat="1" ht="18" customHeight="1">
      <c r="A65" s="362"/>
      <c r="B65" s="363"/>
      <c r="C65" s="362"/>
      <c r="D65" s="362"/>
      <c r="E65" s="362"/>
      <c r="I65" s="324"/>
    </row>
    <row r="66" spans="1:9" s="323" customFormat="1" ht="18" customHeight="1">
      <c r="A66" s="362"/>
      <c r="B66" s="363"/>
      <c r="C66" s="362"/>
      <c r="D66" s="362"/>
      <c r="E66" s="362"/>
      <c r="I66" s="324"/>
    </row>
    <row r="67" spans="1:9" s="323" customFormat="1" ht="18" customHeight="1">
      <c r="A67" s="362"/>
      <c r="B67" s="363"/>
      <c r="C67" s="362"/>
      <c r="D67" s="362"/>
      <c r="E67" s="362"/>
      <c r="I67" s="324"/>
    </row>
    <row r="68" spans="1:9" s="323" customFormat="1" ht="18" customHeight="1">
      <c r="A68" s="364"/>
      <c r="B68" s="365"/>
      <c r="C68" s="364"/>
      <c r="D68" s="364"/>
      <c r="E68" s="364"/>
      <c r="I68" s="324"/>
    </row>
    <row r="69" spans="1:9" s="323" customFormat="1" ht="18" customHeight="1">
      <c r="I69" s="324"/>
    </row>
    <row r="70" spans="1:9" s="323" customFormat="1" ht="24" customHeight="1">
      <c r="C70" s="352"/>
      <c r="I70" s="324"/>
    </row>
    <row r="71" spans="1:9" s="323" customFormat="1" ht="24" customHeight="1">
      <c r="A71" s="353" t="s">
        <v>6</v>
      </c>
      <c r="B71" s="354" t="str">
        <f>B33</f>
        <v>--</v>
      </c>
      <c r="C71" s="352" t="s">
        <v>4</v>
      </c>
      <c r="D71" s="356" t="str">
        <f>D33</f>
        <v/>
      </c>
      <c r="I71" s="324"/>
    </row>
    <row r="72" spans="1:9" s="323" customFormat="1" ht="24" customHeight="1">
      <c r="A72" s="353" t="s">
        <v>7</v>
      </c>
      <c r="B72" s="354" t="str">
        <f>B34</f>
        <v/>
      </c>
      <c r="C72" s="352" t="s">
        <v>5</v>
      </c>
      <c r="D72" s="356" t="str">
        <f>D34</f>
        <v/>
      </c>
      <c r="I72" s="324"/>
    </row>
    <row r="73" spans="1:9" s="323" customFormat="1" ht="24" customHeight="1">
      <c r="A73" s="353"/>
      <c r="B73" s="366"/>
      <c r="C73" s="352"/>
      <c r="D73" s="367"/>
      <c r="I73" s="324"/>
    </row>
    <row r="74" spans="1:9" s="323" customFormat="1" ht="33" customHeight="1">
      <c r="D74" s="352"/>
      <c r="I74" s="324"/>
    </row>
  </sheetData>
  <sheetProtection algorithmName="SHA-512" hashValue="tZgaOxGWA84jws9NWHt+F7VpzlPnxaC6AgExE7gntQoqLExjRh15IskJcj8g7RGAS1JwkZCm8tcMxeKJ2J9zxA==" saltValue="Hf7NFPvWx4C4NJkd+R612Q==" spinCount="100000" sheet="1" formatColumns="0" formatRows="0" selectLockedCells="1"/>
  <customSheetViews>
    <customSheetView guid="{1A6C211D-477E-416D-87F8-1BF3866A431B}"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DDDB5B4F-51D3-41E0-AB7C-B8643638B644}" scale="7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87" fitToHeight="0" orientation="portrait" r:id="rId11"/>
  <headerFooter alignWithMargins="0">
    <oddFooter xml:space="preserve">&amp;R&amp;"Book Antiqua,Bold"&amp;8 Page &amp;P </oddFooter>
  </headerFooter>
  <rowBreaks count="1" manualBreakCount="1">
    <brk id="35" max="4" man="1"/>
  </rowBreaks>
  <drawing r:id="rId12"/>
  <legacyDrawing r:id="rId13"/>
  <mc:AlternateContent xmlns:mc="http://schemas.openxmlformats.org/markup-compatibility/2006">
    <mc:Choice Requires="x14">
      <controls>
        <mc:AlternateContent xmlns:mc="http://schemas.openxmlformats.org/markup-compatibility/2006">
          <mc:Choice Requires="x14">
            <control shapeId="74753" r:id="rId14"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ht="31.5" customHeight="1">
      <c r="A1" s="602" t="str">
        <f>'Attach 3(JV)'!A1</f>
        <v>Specification No. :CC/NT/W-AIS/DOM/A10/23/03286</v>
      </c>
      <c r="B1" s="602"/>
      <c r="C1" s="602"/>
      <c r="D1" s="602"/>
      <c r="E1" s="310" t="str">
        <f>"Attachment-6 " &amp; 'Attach 3(JV)'!AT1</f>
        <v xml:space="preserve">Attachment-6 </v>
      </c>
      <c r="Z1" s="136"/>
    </row>
    <row r="2" spans="1:26" ht="3.75" customHeight="1">
      <c r="Z2" s="136"/>
    </row>
    <row r="3" spans="1:26" ht="62.4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6"/>
      <c r="G3" s="27"/>
      <c r="H3" s="26"/>
    </row>
    <row r="4" spans="1:26" ht="6.75" customHeight="1">
      <c r="A4" s="28"/>
      <c r="H4" s="30"/>
      <c r="I4" s="11"/>
    </row>
    <row r="5" spans="1:26" ht="20.100000000000001" customHeight="1">
      <c r="A5" s="594" t="s">
        <v>46</v>
      </c>
      <c r="B5" s="594"/>
      <c r="C5" s="594"/>
      <c r="D5" s="594"/>
      <c r="E5" s="594"/>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592" t="str">
        <f>'Attach 3(JV)'!A8</f>
        <v/>
      </c>
      <c r="B8" s="592"/>
      <c r="C8" s="592"/>
      <c r="D8" s="592"/>
      <c r="E8" s="12" t="str">
        <f>'Attach 3(JV)'!E8</f>
        <v>Contract Services</v>
      </c>
      <c r="H8" s="30"/>
      <c r="I8" s="11"/>
    </row>
    <row r="9" spans="1:26" ht="20.100000000000001" customHeight="1">
      <c r="A9" s="13" t="s">
        <v>351</v>
      </c>
      <c r="B9" s="596" t="str">
        <f>'Attach 3(JV)'!B9</f>
        <v/>
      </c>
      <c r="C9" s="596"/>
      <c r="D9" s="596"/>
      <c r="E9" s="12" t="str">
        <f>'Attach 3(JV)'!E9</f>
        <v>Power Grid Corporation of India Ltd.,</v>
      </c>
      <c r="H9" s="30"/>
      <c r="I9" s="11"/>
    </row>
    <row r="10" spans="1:26" ht="20.100000000000001" customHeight="1">
      <c r="A10" s="13" t="s">
        <v>353</v>
      </c>
      <c r="B10" s="596" t="str">
        <f>'Attach 3(JV)'!B10</f>
        <v/>
      </c>
      <c r="C10" s="596"/>
      <c r="D10" s="596"/>
      <c r="E10" s="12" t="str">
        <f>'Attach 3(JV)'!E10</f>
        <v>"Saudamini", Plot No. 2, Sector 29</v>
      </c>
      <c r="H10" s="30"/>
      <c r="I10" s="11"/>
    </row>
    <row r="11" spans="1:26" ht="20.100000000000001" customHeight="1">
      <c r="B11" s="596" t="str">
        <f>'Attach 3(JV)'!B11</f>
        <v/>
      </c>
      <c r="C11" s="596"/>
      <c r="D11" s="596"/>
      <c r="E11" s="12" t="str">
        <f>'Attach 3(JV)'!E11</f>
        <v>Gurgaon (Haryana) - 122001</v>
      </c>
    </row>
    <row r="12" spans="1:26" ht="17.25" customHeight="1">
      <c r="A12" s="32"/>
      <c r="B12" s="596" t="str">
        <f>'Attach 3(JV)'!B12</f>
        <v/>
      </c>
      <c r="C12" s="596"/>
      <c r="D12" s="596"/>
      <c r="E12" s="12"/>
    </row>
    <row r="13" spans="1:26" ht="21" customHeight="1">
      <c r="A13" s="29" t="s">
        <v>346</v>
      </c>
      <c r="B13" s="99"/>
      <c r="C13" s="99"/>
      <c r="D13" s="99"/>
    </row>
    <row r="14" spans="1:26" ht="45" customHeight="1">
      <c r="A14" s="600" t="s">
        <v>47</v>
      </c>
      <c r="B14" s="600"/>
      <c r="C14" s="600"/>
      <c r="D14" s="600"/>
      <c r="E14" s="600"/>
      <c r="F14" s="34"/>
      <c r="G14" s="34"/>
      <c r="H14" s="34"/>
    </row>
    <row r="15" spans="1:26" ht="12" customHeight="1">
      <c r="A15" s="32"/>
      <c r="B15" s="32"/>
      <c r="C15" s="32"/>
      <c r="D15" s="32"/>
      <c r="E15" s="32"/>
      <c r="F15" s="34"/>
      <c r="G15" s="34"/>
      <c r="H15" s="34"/>
    </row>
    <row r="16" spans="1:26" ht="42" customHeight="1">
      <c r="A16" s="46" t="s">
        <v>349</v>
      </c>
      <c r="B16" s="46" t="s">
        <v>48</v>
      </c>
      <c r="C16" s="649" t="s">
        <v>49</v>
      </c>
      <c r="D16" s="649"/>
      <c r="E16" s="46" t="s">
        <v>50</v>
      </c>
      <c r="F16" s="34"/>
      <c r="G16" s="34"/>
      <c r="H16" s="34"/>
    </row>
    <row r="17" spans="1:8" ht="21" customHeight="1">
      <c r="A17" s="251"/>
      <c r="B17" s="251"/>
      <c r="C17" s="647"/>
      <c r="D17" s="648"/>
      <c r="E17" s="251"/>
      <c r="F17" s="34"/>
      <c r="G17" s="34"/>
      <c r="H17" s="34"/>
    </row>
    <row r="18" spans="1:8" ht="21" customHeight="1">
      <c r="A18" s="251"/>
      <c r="B18" s="251"/>
      <c r="C18" s="647"/>
      <c r="D18" s="648"/>
      <c r="E18" s="251"/>
      <c r="F18" s="34"/>
      <c r="G18" s="34"/>
      <c r="H18" s="34"/>
    </row>
    <row r="19" spans="1:8" ht="21" customHeight="1">
      <c r="A19" s="251"/>
      <c r="B19" s="251"/>
      <c r="C19" s="650"/>
      <c r="D19" s="650"/>
      <c r="E19" s="251"/>
      <c r="F19" s="34"/>
      <c r="G19" s="34"/>
      <c r="H19" s="34"/>
    </row>
    <row r="20" spans="1:8" ht="21" customHeight="1">
      <c r="A20" s="251"/>
      <c r="B20" s="251"/>
      <c r="C20" s="650"/>
      <c r="D20" s="650"/>
      <c r="E20" s="251"/>
      <c r="F20" s="186"/>
      <c r="G20" s="186"/>
      <c r="H20" s="184" t="b">
        <v>0</v>
      </c>
    </row>
    <row r="21" spans="1:8" ht="21" customHeight="1">
      <c r="A21" s="251"/>
      <c r="B21" s="251"/>
      <c r="C21" s="650"/>
      <c r="D21" s="650"/>
      <c r="E21" s="251"/>
      <c r="F21" s="186"/>
      <c r="G21" s="186"/>
      <c r="H21" s="183"/>
    </row>
    <row r="22" spans="1:8" ht="16.5" customHeight="1">
      <c r="D22" s="32"/>
      <c r="E22" s="32"/>
      <c r="F22" s="34"/>
      <c r="G22" s="34"/>
      <c r="H22" s="34"/>
    </row>
    <row r="23" spans="1:8" s="24" customFormat="1" ht="51.75" customHeight="1">
      <c r="A23" s="605" t="s">
        <v>51</v>
      </c>
      <c r="B23" s="605"/>
      <c r="C23" s="605"/>
      <c r="D23" s="605"/>
      <c r="E23" s="605"/>
      <c r="F23" s="34"/>
      <c r="G23" s="34"/>
      <c r="H23" s="34"/>
    </row>
    <row r="24" spans="1:8" s="24" customFormat="1" ht="96.75" customHeight="1">
      <c r="A24" s="605" t="s">
        <v>52</v>
      </c>
      <c r="B24" s="605"/>
      <c r="C24" s="605"/>
      <c r="D24" s="605"/>
      <c r="E24" s="605"/>
      <c r="F24" s="34"/>
      <c r="G24" s="34"/>
      <c r="H24" s="34"/>
    </row>
    <row r="25" spans="1:8" s="24" customFormat="1" ht="24" customHeight="1">
      <c r="A25" s="179"/>
      <c r="B25" s="179"/>
      <c r="C25" s="179"/>
      <c r="D25" s="37"/>
      <c r="E25" s="179"/>
      <c r="F25" s="34"/>
      <c r="G25" s="34"/>
      <c r="H25" s="34"/>
    </row>
    <row r="26" spans="1:8" ht="24" customHeight="1">
      <c r="A26" s="36" t="s">
        <v>6</v>
      </c>
      <c r="B26" s="69" t="str">
        <f>'Attach 3(JV)'!B24</f>
        <v>--</v>
      </c>
      <c r="C26" s="40"/>
      <c r="D26" s="37" t="s">
        <v>4</v>
      </c>
      <c r="E26" s="240" t="str">
        <f>'Attach 3(JV)'!E24</f>
        <v/>
      </c>
    </row>
    <row r="27" spans="1:8" ht="24" customHeight="1">
      <c r="A27" s="36" t="s">
        <v>7</v>
      </c>
      <c r="B27" s="240" t="str">
        <f>'Attach 3(JV)'!B25</f>
        <v/>
      </c>
      <c r="C27" s="40"/>
      <c r="D27" s="37" t="s">
        <v>5</v>
      </c>
      <c r="E27" s="240" t="str">
        <f>'Attach 3(JV)'!E25</f>
        <v/>
      </c>
    </row>
    <row r="28" spans="1:8" ht="24" customHeight="1">
      <c r="D28" s="37"/>
    </row>
    <row r="29" spans="1:8" ht="24" customHeight="1">
      <c r="D29" s="37"/>
    </row>
    <row r="30" spans="1:8" s="51" customFormat="1" ht="32.25" customHeight="1">
      <c r="A30" s="33" t="str">
        <f>A1</f>
        <v>Specification No. :CC/NT/W-AIS/DOM/A10/23/03286</v>
      </c>
      <c r="B30" s="33"/>
      <c r="C30" s="33"/>
      <c r="D30" s="33"/>
      <c r="E30" s="58" t="str">
        <f>"Annexure I to" &amp; E1</f>
        <v xml:space="preserve">Annexure I toAttachment-6 </v>
      </c>
      <c r="F30" s="50"/>
      <c r="G30" s="50"/>
      <c r="H30" s="50"/>
    </row>
    <row r="31" spans="1:8" ht="15.75" customHeight="1">
      <c r="A31" s="651"/>
      <c r="B31" s="651"/>
      <c r="C31" s="651"/>
      <c r="D31" s="651"/>
      <c r="E31" s="651"/>
    </row>
    <row r="32" spans="1:8" ht="20.100000000000001" customHeight="1">
      <c r="A32" s="597" t="str">
        <f>A5</f>
        <v>(Alternative, Deviations and Exceptions to the Provisions)</v>
      </c>
      <c r="B32" s="597"/>
      <c r="C32" s="597"/>
      <c r="D32" s="597"/>
      <c r="E32" s="597"/>
    </row>
    <row r="33" spans="1:5" ht="20.100000000000001" customHeight="1">
      <c r="A33" s="597" t="s">
        <v>183</v>
      </c>
      <c r="B33" s="597"/>
      <c r="C33" s="597"/>
      <c r="D33" s="597"/>
      <c r="E33" s="597"/>
    </row>
    <row r="34" spans="1:5" ht="20.100000000000001" customHeight="1"/>
    <row r="35" spans="1:5" ht="42" customHeight="1">
      <c r="A35" s="46" t="s">
        <v>349</v>
      </c>
      <c r="B35" s="46" t="s">
        <v>48</v>
      </c>
      <c r="C35" s="649" t="s">
        <v>49</v>
      </c>
      <c r="D35" s="649"/>
      <c r="E35" s="46" t="s">
        <v>50</v>
      </c>
    </row>
    <row r="36" spans="1:5" ht="39.950000000000003" customHeight="1">
      <c r="A36" s="251"/>
      <c r="B36" s="251"/>
      <c r="C36" s="647"/>
      <c r="D36" s="648"/>
      <c r="E36" s="251"/>
    </row>
    <row r="37" spans="1:5" ht="39.950000000000003" customHeight="1">
      <c r="A37" s="251"/>
      <c r="B37" s="251"/>
      <c r="C37" s="647"/>
      <c r="D37" s="648"/>
      <c r="E37" s="251"/>
    </row>
    <row r="38" spans="1:5" ht="39.950000000000003" customHeight="1">
      <c r="A38" s="251"/>
      <c r="B38" s="251"/>
      <c r="C38" s="647"/>
      <c r="D38" s="648"/>
      <c r="E38" s="251"/>
    </row>
    <row r="39" spans="1:5" ht="39.950000000000003" customHeight="1">
      <c r="A39" s="251"/>
      <c r="B39" s="251"/>
      <c r="C39" s="647"/>
      <c r="D39" s="648"/>
      <c r="E39" s="251"/>
    </row>
    <row r="40" spans="1:5" ht="39.950000000000003" customHeight="1">
      <c r="A40" s="251"/>
      <c r="B40" s="251"/>
      <c r="C40" s="647"/>
      <c r="D40" s="648"/>
      <c r="E40" s="251"/>
    </row>
    <row r="41" spans="1:5" ht="39.950000000000003" customHeight="1">
      <c r="A41" s="251"/>
      <c r="B41" s="251"/>
      <c r="C41" s="647"/>
      <c r="D41" s="648"/>
      <c r="E41" s="251"/>
    </row>
    <row r="42" spans="1:5" ht="39.950000000000003" customHeight="1">
      <c r="A42" s="251"/>
      <c r="B42" s="251"/>
      <c r="C42" s="647"/>
      <c r="D42" s="648"/>
      <c r="E42" s="251"/>
    </row>
    <row r="43" spans="1:5" ht="39.950000000000003" customHeight="1">
      <c r="A43" s="251"/>
      <c r="B43" s="251"/>
      <c r="C43" s="647"/>
      <c r="D43" s="648"/>
      <c r="E43" s="251"/>
    </row>
    <row r="44" spans="1:5" ht="39.950000000000003" customHeight="1">
      <c r="A44" s="251"/>
      <c r="B44" s="251"/>
      <c r="C44" s="647"/>
      <c r="D44" s="648"/>
      <c r="E44" s="251"/>
    </row>
    <row r="45" spans="1:5" ht="39.950000000000003" customHeight="1">
      <c r="A45" s="251"/>
      <c r="B45" s="251"/>
      <c r="C45" s="647"/>
      <c r="D45" s="648"/>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gqAOSJo5a9OYrg/5n/QrXrMYMashhUq6INBvZQeUFlSNYI0rh+mS0bhnZ5/ken+x3jLKxC5uuroy95B08knRKg==" saltValue="BfSsqKcZHH6i+Q5e70H/kw==" spinCount="100000" sheet="1" formatColumns="0" formatRows="0" selectLockedCells="1"/>
  <customSheetViews>
    <customSheetView guid="{1A6C211D-477E-416D-87F8-1BF3866A431B}"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DDDB5B4F-51D3-41E0-AB7C-B8643638B644}"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9" fitToHeight="0" orientation="portrait" r:id="rId32"/>
  <headerFooter alignWithMargins="0">
    <oddFooter>&amp;R&amp;"Book Antiqua,Bold"&amp;8 Page &amp;P of &amp;N</oddFooter>
  </headerFooter>
  <drawing r:id="rId33"/>
  <legacyDrawing r:id="rId34"/>
  <mc:AlternateContent xmlns:mc="http://schemas.openxmlformats.org/markup-compatibility/2006">
    <mc:Choice Requires="x14">
      <controls>
        <mc:AlternateContent xmlns:mc="http://schemas.openxmlformats.org/markup-compatibility/2006">
          <mc:Choice Requires="x14">
            <control shapeId="10254" r:id="rId35"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70" zoomScaleSheetLayoutView="70" workbookViewId="0">
      <selection activeCell="E15" sqref="E15"/>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33.75" customHeight="1">
      <c r="A1" s="602" t="str">
        <f>'Attach 3(JV)'!A1</f>
        <v>Specification No. :CC/NT/W-AIS/DOM/A10/23/03286</v>
      </c>
      <c r="B1" s="602"/>
      <c r="C1" s="602"/>
      <c r="D1" s="602"/>
      <c r="E1" s="311" t="str">
        <f>"Attachment-7 " &amp; 'Attach 3(JV)'!AT1</f>
        <v xml:space="preserve">Attachment-7 </v>
      </c>
    </row>
    <row r="2" spans="1:9">
      <c r="E2" s="224"/>
    </row>
    <row r="3" spans="1:9" ht="92.2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6"/>
      <c r="G3" s="27"/>
      <c r="H3" s="26"/>
    </row>
    <row r="4" spans="1:9" ht="20.100000000000001" customHeight="1">
      <c r="A4" s="28"/>
      <c r="H4" s="30"/>
      <c r="I4" s="11"/>
    </row>
    <row r="5" spans="1:9" ht="20.100000000000001" customHeight="1">
      <c r="A5" s="594" t="s">
        <v>186</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8" t="str">
        <f>'Attach 3(JV)'!E8</f>
        <v>Contract Services</v>
      </c>
      <c r="H8" s="30"/>
      <c r="I8" s="11"/>
    </row>
    <row r="9" spans="1:9" ht="20.100000000000001" customHeight="1">
      <c r="A9" s="13" t="s">
        <v>351</v>
      </c>
      <c r="B9" s="596" t="str">
        <f>'Attach 3(JV)'!B9</f>
        <v/>
      </c>
      <c r="C9" s="596"/>
      <c r="D9" s="596"/>
      <c r="E9" s="128" t="str">
        <f>'Attach 3(JV)'!E9</f>
        <v>Power Grid Corporation of India Ltd.,</v>
      </c>
      <c r="H9" s="30"/>
      <c r="I9" s="11"/>
    </row>
    <row r="10" spans="1:9" ht="20.100000000000001" customHeight="1">
      <c r="A10" s="13" t="s">
        <v>353</v>
      </c>
      <c r="B10" s="596" t="str">
        <f>'Attach 3(JV)'!B10</f>
        <v/>
      </c>
      <c r="C10" s="596"/>
      <c r="D10" s="596"/>
      <c r="E10" s="128" t="str">
        <f>'Attach 3(JV)'!E10</f>
        <v>"Saudamini", Plot No. 2, Sector 29</v>
      </c>
      <c r="H10" s="30"/>
      <c r="I10" s="11"/>
    </row>
    <row r="11" spans="1:9" ht="20.100000000000001" customHeight="1">
      <c r="B11" s="596" t="str">
        <f>'Attach 3(JV)'!B11</f>
        <v/>
      </c>
      <c r="C11" s="596"/>
      <c r="D11" s="596"/>
      <c r="E11" s="128" t="str">
        <f>'Attach 3(JV)'!E11</f>
        <v>Gurgaon (Haryana) - 122001</v>
      </c>
    </row>
    <row r="12" spans="1:9" ht="20.100000000000001" customHeight="1"/>
    <row r="13" spans="1:9" ht="20.100000000000001" customHeight="1">
      <c r="A13" s="32"/>
    </row>
    <row r="14" spans="1:9" ht="27.75" customHeight="1">
      <c r="A14" s="652" t="s">
        <v>187</v>
      </c>
      <c r="B14" s="652"/>
      <c r="C14" s="652"/>
      <c r="D14" s="652"/>
      <c r="E14" s="652"/>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3RxgAJJed5R1NeHlQ/xsNw7KsBMCqsX28hxpMGFCp+sGPH64dfWfCM5xFifldcX2zBlkCNoZCWxCxjjl0jDl/g==" saltValue="HlRT8Noq0oH+aGN9Vd5m0Q==" spinCount="100000" sheet="1" formatColumns="0" formatRows="0" selectLockedCells="1"/>
  <customSheetViews>
    <customSheetView guid="{1A6C211D-477E-416D-87F8-1BF3866A431B}"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 guid="{DDDB5B4F-51D3-41E0-AB7C-B8643638B644}" scale="70" showPageBreaks="1" showGridLines="0" fitToPage="1" printArea="1" view="pageBreakPreview">
      <selection activeCell="E15" sqref="E15"/>
      <pageMargins left="0.75" right="0.63" top="0.57999999999999996" bottom="0.6" header="0.34" footer="0.35"/>
      <pageSetup scale="91" orientation="portrait" r:id="rId30"/>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1"/>
  <headerFooter alignWithMargins="0">
    <oddFooter>&amp;R&amp;"Book Antiqua,Bold"&amp;8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K61"/>
  <sheetViews>
    <sheetView showGridLines="0" view="pageBreakPreview" zoomScale="85" zoomScaleSheetLayoutView="85" workbookViewId="0">
      <selection activeCell="E21" sqref="E21:H21"/>
    </sheetView>
  </sheetViews>
  <sheetFormatPr defaultColWidth="9.140625" defaultRowHeight="16.5"/>
  <cols>
    <col min="1" max="1" width="12.140625" style="29" customWidth="1"/>
    <col min="2" max="2" width="20.5703125" style="29" customWidth="1"/>
    <col min="3" max="3" width="11.42578125" style="29" customWidth="1"/>
    <col min="4" max="4" width="24.42578125" style="29" customWidth="1"/>
    <col min="5" max="5" width="23.5703125" style="29" customWidth="1"/>
    <col min="6" max="6" width="17.140625" style="29" customWidth="1"/>
    <col min="7" max="7" width="27.85546875" style="29" hidden="1" customWidth="1"/>
    <col min="8" max="8" width="27.85546875" style="29" customWidth="1"/>
    <col min="9" max="10" width="9.140625" style="24"/>
    <col min="11" max="16384" width="9.140625" style="25"/>
  </cols>
  <sheetData>
    <row r="1" spans="1:11" ht="33.75" customHeight="1">
      <c r="A1" s="602" t="str">
        <f>'Attach 3(JV)'!A1</f>
        <v>Specification No. :CC/NT/W-AIS/DOM/A10/23/03286</v>
      </c>
      <c r="B1" s="602"/>
      <c r="C1" s="602"/>
      <c r="D1" s="602"/>
      <c r="E1" s="312"/>
      <c r="F1" s="312"/>
      <c r="G1" s="312"/>
      <c r="H1" s="312" t="str">
        <f>"Attachment-9 " &amp; 'Attach 3(JV)'!AT1</f>
        <v xml:space="preserve">Attachment-9 </v>
      </c>
    </row>
    <row r="2" spans="1:11" ht="15" customHeight="1"/>
    <row r="3" spans="1:11" ht="73.5"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679"/>
      <c r="G3" s="679"/>
      <c r="H3" s="679"/>
      <c r="I3" s="27"/>
      <c r="J3" s="26"/>
    </row>
    <row r="4" spans="1:11" ht="15" customHeight="1">
      <c r="A4" s="28"/>
      <c r="J4" s="30"/>
      <c r="K4" s="11"/>
    </row>
    <row r="5" spans="1:11" ht="20.100000000000001" customHeight="1">
      <c r="A5" s="594" t="s">
        <v>375</v>
      </c>
      <c r="B5" s="594"/>
      <c r="C5" s="594"/>
      <c r="D5" s="594"/>
      <c r="E5" s="594"/>
      <c r="F5" s="594"/>
      <c r="G5" s="594"/>
      <c r="H5" s="594"/>
      <c r="J5" s="30"/>
      <c r="K5" s="11"/>
    </row>
    <row r="6" spans="1:11" ht="12.75" customHeight="1">
      <c r="A6" s="32"/>
      <c r="J6" s="30"/>
      <c r="K6" s="11"/>
    </row>
    <row r="7" spans="1:11" ht="20.100000000000001" customHeight="1">
      <c r="A7" s="33" t="str">
        <f>'Attach 3(JV)'!A7</f>
        <v>Bidder’s Name and Address (Sole Bidder) :</v>
      </c>
      <c r="E7" s="429"/>
      <c r="F7" s="670" t="s">
        <v>350</v>
      </c>
      <c r="G7" s="670"/>
      <c r="H7" s="670"/>
      <c r="J7" s="30"/>
      <c r="K7" s="11"/>
    </row>
    <row r="8" spans="1:11" ht="36" customHeight="1">
      <c r="A8" s="592" t="str">
        <f>'Attach 3(JV)'!A8</f>
        <v/>
      </c>
      <c r="B8" s="592"/>
      <c r="C8" s="592"/>
      <c r="D8" s="592"/>
      <c r="E8" s="11"/>
      <c r="F8" s="670" t="str">
        <f>'Attach 3(JV)'!E8</f>
        <v>Contract Services</v>
      </c>
      <c r="G8" s="670"/>
      <c r="H8" s="670"/>
      <c r="J8" s="30"/>
      <c r="K8" s="11"/>
    </row>
    <row r="9" spans="1:11" ht="20.100000000000001" customHeight="1">
      <c r="A9" s="13" t="s">
        <v>351</v>
      </c>
      <c r="B9" s="596" t="str">
        <f>'Attach 3(JV)'!B9</f>
        <v/>
      </c>
      <c r="C9" s="596"/>
      <c r="D9" s="596"/>
      <c r="E9" s="11"/>
      <c r="F9" s="670" t="str">
        <f>'Attach 3(JV)'!E9</f>
        <v>Power Grid Corporation of India Ltd.,</v>
      </c>
      <c r="G9" s="670"/>
      <c r="H9" s="670"/>
      <c r="J9" s="30"/>
      <c r="K9" s="11"/>
    </row>
    <row r="10" spans="1:11" ht="20.100000000000001" customHeight="1">
      <c r="A10" s="13" t="s">
        <v>353</v>
      </c>
      <c r="B10" s="596" t="str">
        <f>'Attach 3(JV)'!B10</f>
        <v/>
      </c>
      <c r="C10" s="596"/>
      <c r="D10" s="596"/>
      <c r="E10" s="11"/>
      <c r="F10" s="670" t="str">
        <f>'Attach 3(JV)'!E10</f>
        <v>"Saudamini", Plot No. 2, Sector 29</v>
      </c>
      <c r="G10" s="670"/>
      <c r="H10" s="670"/>
      <c r="J10" s="30"/>
      <c r="K10" s="11"/>
    </row>
    <row r="11" spans="1:11" ht="20.100000000000001" customHeight="1">
      <c r="B11" s="596" t="str">
        <f>'Attach 3(JV)'!B11</f>
        <v/>
      </c>
      <c r="C11" s="596"/>
      <c r="D11" s="596"/>
      <c r="E11" s="11"/>
      <c r="F11" s="670" t="str">
        <f>'Attach 3(JV)'!E11</f>
        <v>Gurgaon (Haryana) - 122001</v>
      </c>
      <c r="G11" s="670"/>
      <c r="H11" s="670"/>
    </row>
    <row r="12" spans="1:11" ht="20.100000000000001" customHeight="1">
      <c r="A12" s="32"/>
      <c r="B12" s="596" t="str">
        <f>'Attach 3(JV)'!B12</f>
        <v/>
      </c>
      <c r="C12" s="596"/>
      <c r="D12" s="596"/>
      <c r="E12" s="12"/>
      <c r="F12" s="12"/>
      <c r="G12" s="12"/>
      <c r="H12" s="12"/>
    </row>
    <row r="13" spans="1:11" ht="13.5" customHeight="1">
      <c r="A13" s="32"/>
      <c r="B13" s="123"/>
      <c r="C13" s="123"/>
      <c r="D13" s="123"/>
    </row>
    <row r="14" spans="1:11" ht="20.100000000000001" customHeight="1">
      <c r="A14" s="29" t="s">
        <v>346</v>
      </c>
    </row>
    <row r="15" spans="1:11" ht="15" customHeight="1">
      <c r="A15" s="32"/>
    </row>
    <row r="16" spans="1:11" ht="95.25" customHeight="1">
      <c r="A16" s="66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220kV AIS Substation Extension Package SS-114 including supply of 220kV ICT &amp; 132kV EHV Cable for a) Extension of 220/132kV Ara S/S; b) 1x200MVA 220/132kV ICT at Ara S/S; c) 132kV, 1C, 1200Sqmm. XLPE Cu Cable associated with Eastern Region Expansion Scheme-XXXVI (ERES-XXXVI) for the period commencing from the effective date of Contract to us :</v>
      </c>
      <c r="B16" s="660"/>
      <c r="C16" s="660"/>
      <c r="D16" s="660"/>
      <c r="E16" s="660"/>
      <c r="F16" s="660"/>
      <c r="G16" s="660"/>
      <c r="H16" s="660"/>
      <c r="I16" s="34"/>
      <c r="J16" s="34"/>
    </row>
    <row r="17" spans="1:10" ht="27" customHeight="1">
      <c r="A17" s="675" t="s">
        <v>349</v>
      </c>
      <c r="B17" s="653" t="s">
        <v>387</v>
      </c>
      <c r="C17" s="654"/>
      <c r="D17" s="655"/>
      <c r="E17" s="653" t="s">
        <v>505</v>
      </c>
      <c r="F17" s="654"/>
      <c r="G17" s="654"/>
      <c r="H17" s="654"/>
      <c r="I17" s="34"/>
      <c r="J17" s="34"/>
    </row>
    <row r="18" spans="1:10" ht="27" customHeight="1">
      <c r="A18" s="676"/>
      <c r="B18" s="656"/>
      <c r="C18" s="657"/>
      <c r="D18" s="658"/>
      <c r="E18" s="656"/>
      <c r="F18" s="657"/>
      <c r="G18" s="657"/>
      <c r="H18" s="657"/>
      <c r="I18" s="34"/>
      <c r="J18" s="34"/>
    </row>
    <row r="19" spans="1:10" ht="35.450000000000003" customHeight="1">
      <c r="A19" s="522"/>
      <c r="B19" s="523"/>
      <c r="C19" s="524"/>
      <c r="D19" s="525"/>
      <c r="E19" s="664" t="str">
        <f>Basic!B2</f>
        <v>220kV AIS Substation Extension Package SS-114</v>
      </c>
      <c r="F19" s="665"/>
      <c r="G19" s="665"/>
      <c r="H19" s="666"/>
      <c r="I19" s="34"/>
      <c r="J19" s="34"/>
    </row>
    <row r="20" spans="1:10" ht="20.100000000000001" customHeight="1">
      <c r="A20" s="661">
        <v>1</v>
      </c>
      <c r="B20" s="662" t="s">
        <v>376</v>
      </c>
      <c r="C20" s="662"/>
      <c r="D20" s="662"/>
      <c r="E20" s="667"/>
      <c r="F20" s="668"/>
      <c r="G20" s="668"/>
      <c r="H20" s="669"/>
      <c r="I20" s="34"/>
      <c r="J20" s="34"/>
    </row>
    <row r="21" spans="1:10" ht="20.100000000000001" customHeight="1">
      <c r="A21" s="661"/>
      <c r="B21" s="659" t="s">
        <v>377</v>
      </c>
      <c r="C21" s="659"/>
      <c r="D21" s="659"/>
      <c r="E21" s="671"/>
      <c r="F21" s="672"/>
      <c r="G21" s="672"/>
      <c r="H21" s="673"/>
      <c r="I21" s="34"/>
      <c r="J21" s="34"/>
    </row>
    <row r="22" spans="1:10" ht="20.100000000000001" customHeight="1">
      <c r="A22" s="661"/>
      <c r="B22" s="663" t="s">
        <v>378</v>
      </c>
      <c r="C22" s="663"/>
      <c r="D22" s="663"/>
      <c r="E22" s="671"/>
      <c r="F22" s="672"/>
      <c r="G22" s="672"/>
      <c r="H22" s="673"/>
      <c r="I22" s="34"/>
      <c r="J22" s="34"/>
    </row>
    <row r="23" spans="1:10" ht="20.100000000000001" customHeight="1">
      <c r="A23" s="661">
        <v>2</v>
      </c>
      <c r="B23" s="662" t="s">
        <v>379</v>
      </c>
      <c r="C23" s="662"/>
      <c r="D23" s="662"/>
      <c r="E23" s="667"/>
      <c r="F23" s="668"/>
      <c r="G23" s="668"/>
      <c r="H23" s="669"/>
      <c r="I23" s="34"/>
      <c r="J23" s="34"/>
    </row>
    <row r="24" spans="1:10" ht="20.100000000000001" customHeight="1">
      <c r="A24" s="661"/>
      <c r="B24" s="659" t="s">
        <v>377</v>
      </c>
      <c r="C24" s="659"/>
      <c r="D24" s="659"/>
      <c r="E24" s="671"/>
      <c r="F24" s="672"/>
      <c r="G24" s="672"/>
      <c r="H24" s="673"/>
      <c r="I24" s="34"/>
      <c r="J24" s="34"/>
    </row>
    <row r="25" spans="1:10" ht="20.100000000000001" customHeight="1">
      <c r="A25" s="661"/>
      <c r="B25" s="663" t="s">
        <v>378</v>
      </c>
      <c r="C25" s="663"/>
      <c r="D25" s="663"/>
      <c r="E25" s="671"/>
      <c r="F25" s="672"/>
      <c r="G25" s="672"/>
      <c r="H25" s="673"/>
      <c r="I25" s="34"/>
      <c r="J25" s="34"/>
    </row>
    <row r="26" spans="1:10" ht="20.100000000000001" customHeight="1">
      <c r="A26" s="661">
        <v>3</v>
      </c>
      <c r="B26" s="662" t="s">
        <v>380</v>
      </c>
      <c r="C26" s="662"/>
      <c r="D26" s="662"/>
      <c r="E26" s="667"/>
      <c r="F26" s="668"/>
      <c r="G26" s="668"/>
      <c r="H26" s="669"/>
      <c r="I26" s="34"/>
      <c r="J26" s="34"/>
    </row>
    <row r="27" spans="1:10" ht="20.100000000000001" customHeight="1">
      <c r="A27" s="661"/>
      <c r="B27" s="659" t="s">
        <v>377</v>
      </c>
      <c r="C27" s="659"/>
      <c r="D27" s="659"/>
      <c r="E27" s="671"/>
      <c r="F27" s="672"/>
      <c r="G27" s="672"/>
      <c r="H27" s="673"/>
      <c r="I27" s="34"/>
      <c r="J27" s="34"/>
    </row>
    <row r="28" spans="1:10" ht="20.100000000000001" customHeight="1">
      <c r="A28" s="661"/>
      <c r="B28" s="663" t="s">
        <v>378</v>
      </c>
      <c r="C28" s="663"/>
      <c r="D28" s="663"/>
      <c r="E28" s="671"/>
      <c r="F28" s="672"/>
      <c r="G28" s="672"/>
      <c r="H28" s="673"/>
      <c r="I28" s="34"/>
      <c r="J28" s="34"/>
    </row>
    <row r="29" spans="1:10" ht="20.100000000000001" customHeight="1">
      <c r="A29" s="661">
        <v>4</v>
      </c>
      <c r="B29" s="662" t="s">
        <v>381</v>
      </c>
      <c r="C29" s="662"/>
      <c r="D29" s="662"/>
      <c r="E29" s="667"/>
      <c r="F29" s="668"/>
      <c r="G29" s="668"/>
      <c r="H29" s="669"/>
      <c r="I29" s="34"/>
      <c r="J29" s="34"/>
    </row>
    <row r="30" spans="1:10" ht="20.100000000000001" customHeight="1">
      <c r="A30" s="661"/>
      <c r="B30" s="659" t="s">
        <v>377</v>
      </c>
      <c r="C30" s="659"/>
      <c r="D30" s="659"/>
      <c r="E30" s="671"/>
      <c r="F30" s="672"/>
      <c r="G30" s="672"/>
      <c r="H30" s="673"/>
      <c r="I30" s="34"/>
      <c r="J30" s="34"/>
    </row>
    <row r="31" spans="1:10" ht="20.100000000000001" customHeight="1">
      <c r="A31" s="661"/>
      <c r="B31" s="663" t="s">
        <v>378</v>
      </c>
      <c r="C31" s="663"/>
      <c r="D31" s="663"/>
      <c r="E31" s="671"/>
      <c r="F31" s="672"/>
      <c r="G31" s="672"/>
      <c r="H31" s="673"/>
      <c r="I31" s="34"/>
      <c r="J31" s="34"/>
    </row>
    <row r="32" spans="1:10" ht="20.100000000000001" customHeight="1">
      <c r="A32" s="661">
        <v>5</v>
      </c>
      <c r="B32" s="662" t="s">
        <v>382</v>
      </c>
      <c r="C32" s="662"/>
      <c r="D32" s="662"/>
      <c r="E32" s="667"/>
      <c r="F32" s="668"/>
      <c r="G32" s="668"/>
      <c r="H32" s="669"/>
      <c r="I32" s="34"/>
      <c r="J32" s="34"/>
    </row>
    <row r="33" spans="1:10" ht="20.100000000000001" customHeight="1">
      <c r="A33" s="661"/>
      <c r="B33" s="659" t="s">
        <v>377</v>
      </c>
      <c r="C33" s="659"/>
      <c r="D33" s="659"/>
      <c r="E33" s="671"/>
      <c r="F33" s="672"/>
      <c r="G33" s="672"/>
      <c r="H33" s="673"/>
      <c r="I33" s="34"/>
      <c r="J33" s="34"/>
    </row>
    <row r="34" spans="1:10" ht="20.100000000000001" customHeight="1">
      <c r="A34" s="661"/>
      <c r="B34" s="663" t="s">
        <v>378</v>
      </c>
      <c r="C34" s="663"/>
      <c r="D34" s="663"/>
      <c r="E34" s="671"/>
      <c r="F34" s="672"/>
      <c r="G34" s="672"/>
      <c r="H34" s="673"/>
      <c r="I34" s="34"/>
      <c r="J34" s="34"/>
    </row>
    <row r="35" spans="1:10" ht="20.100000000000001" customHeight="1">
      <c r="A35" s="43">
        <v>6</v>
      </c>
      <c r="B35" s="677" t="s">
        <v>383</v>
      </c>
      <c r="C35" s="677"/>
      <c r="D35" s="677"/>
      <c r="E35" s="671"/>
      <c r="F35" s="672"/>
      <c r="G35" s="672"/>
      <c r="H35" s="673"/>
      <c r="I35" s="34"/>
      <c r="J35" s="34"/>
    </row>
    <row r="36" spans="1:10" ht="20.100000000000001" customHeight="1">
      <c r="A36" s="661">
        <v>7</v>
      </c>
      <c r="B36" s="662" t="s">
        <v>384</v>
      </c>
      <c r="C36" s="662"/>
      <c r="D36" s="662"/>
      <c r="E36" s="667"/>
      <c r="F36" s="668"/>
      <c r="G36" s="668"/>
      <c r="H36" s="669"/>
      <c r="I36" s="34"/>
      <c r="J36" s="34"/>
    </row>
    <row r="37" spans="1:10" ht="20.100000000000001" customHeight="1">
      <c r="A37" s="661"/>
      <c r="B37" s="659" t="s">
        <v>377</v>
      </c>
      <c r="C37" s="659"/>
      <c r="D37" s="659"/>
      <c r="E37" s="671"/>
      <c r="F37" s="672"/>
      <c r="G37" s="672"/>
      <c r="H37" s="673"/>
      <c r="I37" s="34"/>
      <c r="J37" s="34"/>
    </row>
    <row r="38" spans="1:10" ht="20.100000000000001" customHeight="1">
      <c r="A38" s="661"/>
      <c r="B38" s="663" t="s">
        <v>378</v>
      </c>
      <c r="C38" s="663"/>
      <c r="D38" s="663"/>
      <c r="E38" s="671"/>
      <c r="F38" s="672"/>
      <c r="G38" s="672"/>
      <c r="H38" s="673"/>
      <c r="I38" s="34"/>
      <c r="J38" s="34"/>
    </row>
    <row r="39" spans="1:10" ht="20.100000000000001" customHeight="1">
      <c r="A39" s="661">
        <v>8</v>
      </c>
      <c r="B39" s="662" t="s">
        <v>385</v>
      </c>
      <c r="C39" s="662"/>
      <c r="D39" s="662"/>
      <c r="E39" s="667"/>
      <c r="F39" s="668"/>
      <c r="G39" s="668"/>
      <c r="H39" s="669"/>
      <c r="I39" s="34"/>
      <c r="J39" s="34"/>
    </row>
    <row r="40" spans="1:10" ht="20.100000000000001" customHeight="1">
      <c r="A40" s="661"/>
      <c r="B40" s="659" t="s">
        <v>377</v>
      </c>
      <c r="C40" s="659"/>
      <c r="D40" s="659"/>
      <c r="E40" s="671"/>
      <c r="F40" s="672"/>
      <c r="G40" s="672"/>
      <c r="H40" s="673"/>
      <c r="I40" s="34"/>
      <c r="J40" s="34"/>
    </row>
    <row r="41" spans="1:10" ht="20.100000000000001" customHeight="1">
      <c r="A41" s="661"/>
      <c r="B41" s="663" t="s">
        <v>378</v>
      </c>
      <c r="C41" s="663"/>
      <c r="D41" s="663"/>
      <c r="E41" s="671"/>
      <c r="F41" s="672"/>
      <c r="G41" s="672"/>
      <c r="H41" s="673"/>
      <c r="I41" s="34"/>
      <c r="J41" s="34"/>
    </row>
    <row r="42" spans="1:10" ht="20.100000000000001" customHeight="1">
      <c r="A42" s="661">
        <v>9</v>
      </c>
      <c r="B42" s="662" t="s">
        <v>386</v>
      </c>
      <c r="C42" s="662"/>
      <c r="D42" s="662"/>
      <c r="E42" s="667"/>
      <c r="F42" s="668"/>
      <c r="G42" s="668"/>
      <c r="H42" s="669"/>
    </row>
    <row r="43" spans="1:10" ht="20.100000000000001" customHeight="1">
      <c r="A43" s="661"/>
      <c r="B43" s="659" t="s">
        <v>377</v>
      </c>
      <c r="C43" s="659"/>
      <c r="D43" s="659"/>
      <c r="E43" s="671"/>
      <c r="F43" s="672"/>
      <c r="G43" s="672"/>
      <c r="H43" s="673"/>
    </row>
    <row r="44" spans="1:10" ht="20.100000000000001" customHeight="1">
      <c r="A44" s="661"/>
      <c r="B44" s="663" t="s">
        <v>378</v>
      </c>
      <c r="C44" s="663"/>
      <c r="D44" s="663"/>
      <c r="E44" s="671"/>
      <c r="F44" s="672"/>
      <c r="G44" s="672"/>
      <c r="H44" s="673"/>
    </row>
    <row r="45" spans="1:10" s="445" customFormat="1" ht="18" customHeight="1">
      <c r="A45" s="458" t="str">
        <f>IF(OR(E44&gt;Basic!B5),"You are exceeding the completion schedule specified in the bidding documents.",IF(OR(H44&gt;Basic!B5),"You are exceeding the completion schedule specified in the bidding documents.",""))</f>
        <v/>
      </c>
      <c r="B45" s="459"/>
      <c r="C45" s="459"/>
      <c r="D45" s="459"/>
      <c r="E45" s="459"/>
      <c r="F45" s="459"/>
      <c r="G45" s="459"/>
      <c r="H45" s="459"/>
      <c r="I45" s="444"/>
      <c r="J45" s="444"/>
    </row>
    <row r="46" spans="1:10" ht="18" customHeight="1">
      <c r="A46" s="438"/>
      <c r="B46" s="438"/>
      <c r="C46" s="438"/>
      <c r="D46" s="438"/>
      <c r="E46" s="438"/>
      <c r="F46" s="438"/>
      <c r="G46" s="438"/>
      <c r="H46" s="438"/>
    </row>
    <row r="47" spans="1:10" ht="21" customHeight="1">
      <c r="A47" s="36" t="s">
        <v>6</v>
      </c>
      <c r="B47" s="69" t="str">
        <f>'Attach 3(JV)'!B24</f>
        <v>--</v>
      </c>
      <c r="D47" s="37"/>
      <c r="E47" s="37" t="s">
        <v>4</v>
      </c>
      <c r="F47" s="651" t="str">
        <f>'Attach 3(JV)'!E24</f>
        <v/>
      </c>
      <c r="G47" s="651"/>
      <c r="H47" s="651"/>
    </row>
    <row r="48" spans="1:10" ht="22.5" customHeight="1">
      <c r="A48" s="36" t="s">
        <v>7</v>
      </c>
      <c r="B48" s="240" t="str">
        <f>'Attach 3(JV)'!B25</f>
        <v/>
      </c>
      <c r="D48" s="37"/>
      <c r="E48" s="37" t="s">
        <v>5</v>
      </c>
      <c r="F48" s="651" t="str">
        <f>'Attach 3(JV)'!E25</f>
        <v/>
      </c>
      <c r="G48" s="651"/>
      <c r="H48" s="651"/>
    </row>
    <row r="49" spans="1:8" ht="8.25" customHeight="1">
      <c r="D49" s="37"/>
      <c r="E49" s="40"/>
      <c r="F49" s="40"/>
      <c r="G49" s="40"/>
      <c r="H49" s="40"/>
    </row>
    <row r="50" spans="1:8" ht="12" customHeight="1">
      <c r="A50" s="38"/>
    </row>
    <row r="51" spans="1:8" ht="51" customHeight="1">
      <c r="A51" s="45" t="s">
        <v>390</v>
      </c>
      <c r="B51" s="674" t="s">
        <v>389</v>
      </c>
      <c r="C51" s="674"/>
      <c r="D51" s="674"/>
      <c r="E51" s="674"/>
      <c r="F51" s="674"/>
      <c r="G51" s="674"/>
      <c r="H51" s="674"/>
    </row>
    <row r="52" spans="1:8" ht="20.100000000000001" customHeight="1"/>
    <row r="53" spans="1:8" ht="20.100000000000001" customHeight="1">
      <c r="A53" s="38"/>
    </row>
    <row r="54" spans="1:8" ht="20.100000000000001" customHeight="1"/>
    <row r="55" spans="1:8" ht="20.100000000000001" customHeight="1">
      <c r="A55" s="38"/>
    </row>
    <row r="56" spans="1:8" ht="20.100000000000001" customHeight="1"/>
    <row r="57" spans="1:8" ht="20.100000000000001" customHeight="1">
      <c r="A57" s="38"/>
    </row>
    <row r="58" spans="1:8" ht="20.100000000000001" customHeight="1"/>
    <row r="59" spans="1:8" ht="20.100000000000001" customHeight="1"/>
    <row r="60" spans="1:8" ht="20.100000000000001" customHeight="1"/>
    <row r="61" spans="1:8" ht="20.100000000000001" customHeight="1"/>
  </sheetData>
  <sheetProtection algorithmName="SHA-512" hashValue="aYh9kMQKsGGKujZbP5MHBRDxV9PG4LHJ97tjz8rHAuFc7pkksKg25AQYGGsMw2cT9vTMiCj3aBeXyYbIM0sMUg==" saltValue="9diJ+JIbnX0FOiBg/p+weg==" spinCount="100000" sheet="1" formatColumns="0" formatRows="0" selectLockedCells="1"/>
  <customSheetViews>
    <customSheetView guid="{1A6C211D-477E-416D-87F8-1BF3866A431B}"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8"/>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9"/>
      <headerFooter alignWithMargins="0">
        <oddFooter>&amp;R&amp;"Book Antiqua,Bold"&amp;8 Page &amp;P of &amp;N</oddFooter>
      </headerFooter>
    </customSheetView>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 guid="{DDDB5B4F-51D3-41E0-AB7C-B8643638B644}" scale="85" showPageBreaks="1" showGridLines="0" fitToPage="1" printArea="1" hiddenColumns="1" view="pageBreakPreview">
      <selection activeCell="E21" sqref="E21:H21"/>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s>
  <mergeCells count="79">
    <mergeCell ref="E41:H41"/>
    <mergeCell ref="E42:H42"/>
    <mergeCell ref="E43:H43"/>
    <mergeCell ref="E44:H44"/>
    <mergeCell ref="E36:H36"/>
    <mergeCell ref="E37:H37"/>
    <mergeCell ref="E38:H38"/>
    <mergeCell ref="E39:H39"/>
    <mergeCell ref="E40:H40"/>
    <mergeCell ref="E31:H31"/>
    <mergeCell ref="E32:H32"/>
    <mergeCell ref="E33:H33"/>
    <mergeCell ref="E34:H34"/>
    <mergeCell ref="E35:H35"/>
    <mergeCell ref="A1:D1"/>
    <mergeCell ref="B9:D9"/>
    <mergeCell ref="B12:D12"/>
    <mergeCell ref="B11:D11"/>
    <mergeCell ref="A3:H3"/>
    <mergeCell ref="A5:H5"/>
    <mergeCell ref="A8:D8"/>
    <mergeCell ref="B10:D10"/>
    <mergeCell ref="A42:A44"/>
    <mergeCell ref="B43:D43"/>
    <mergeCell ref="B29:D29"/>
    <mergeCell ref="B26:D26"/>
    <mergeCell ref="B38:D38"/>
    <mergeCell ref="A29:A31"/>
    <mergeCell ref="B39:D39"/>
    <mergeCell ref="B42:D42"/>
    <mergeCell ref="B37:D37"/>
    <mergeCell ref="B51:H51"/>
    <mergeCell ref="A17:A18"/>
    <mergeCell ref="A36:A38"/>
    <mergeCell ref="B34:D34"/>
    <mergeCell ref="B41:D41"/>
    <mergeCell ref="B35:D35"/>
    <mergeCell ref="B21:D21"/>
    <mergeCell ref="B44:D44"/>
    <mergeCell ref="A39:A41"/>
    <mergeCell ref="B33:D33"/>
    <mergeCell ref="B36:D36"/>
    <mergeCell ref="B32:D32"/>
    <mergeCell ref="B31:D31"/>
    <mergeCell ref="F47:H47"/>
    <mergeCell ref="A32:A34"/>
    <mergeCell ref="A23:A25"/>
    <mergeCell ref="F48:H48"/>
    <mergeCell ref="F7:H7"/>
    <mergeCell ref="F8:H8"/>
    <mergeCell ref="F9:H9"/>
    <mergeCell ref="F10:H10"/>
    <mergeCell ref="F11:H11"/>
    <mergeCell ref="E21:H21"/>
    <mergeCell ref="E22:H22"/>
    <mergeCell ref="E23:H23"/>
    <mergeCell ref="E24:H24"/>
    <mergeCell ref="E25:H25"/>
    <mergeCell ref="E26:H26"/>
    <mergeCell ref="E27:H27"/>
    <mergeCell ref="E28:H28"/>
    <mergeCell ref="E29:H29"/>
    <mergeCell ref="E30:H30"/>
    <mergeCell ref="B17:D18"/>
    <mergeCell ref="B40:D40"/>
    <mergeCell ref="A16:H16"/>
    <mergeCell ref="A20:A22"/>
    <mergeCell ref="A26:A28"/>
    <mergeCell ref="E17:H18"/>
    <mergeCell ref="B24:D24"/>
    <mergeCell ref="B20:D20"/>
    <mergeCell ref="B27:D27"/>
    <mergeCell ref="B30:D30"/>
    <mergeCell ref="B25:D25"/>
    <mergeCell ref="B22:D22"/>
    <mergeCell ref="B28:D28"/>
    <mergeCell ref="B23:D23"/>
    <mergeCell ref="E19:H19"/>
    <mergeCell ref="E20:H20"/>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79" fitToHeight="0" orientation="portrait" r:id="rId32"/>
  <headerFooter alignWithMargins="0">
    <oddFooter>&amp;R&amp;"Book Antiqua,Bold"&amp;8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SheetLayoutView="100" workbookViewId="0">
      <selection activeCell="A15" sqref="A15:F15"/>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602" t="str">
        <f>'Attach 3(JV)'!A1</f>
        <v>Specification No. :CC/NT/W-AIS/DOM/A10/23/03286</v>
      </c>
      <c r="B1" s="602"/>
      <c r="C1" s="602"/>
      <c r="D1" s="602"/>
      <c r="E1" s="437"/>
      <c r="F1" s="311" t="str">
        <f>"Attachment-10 " &amp; 'Attach 3(JV)'!AT1</f>
        <v xml:space="preserve">Attachment-10 </v>
      </c>
    </row>
    <row r="3" spans="1:9" ht="69"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679"/>
      <c r="G3" s="9"/>
      <c r="H3" s="3"/>
    </row>
    <row r="4" spans="1:9" ht="20.100000000000001" customHeight="1">
      <c r="A4" s="5"/>
      <c r="H4" s="10"/>
      <c r="I4" s="11"/>
    </row>
    <row r="5" spans="1:9" ht="20.100000000000001" customHeight="1">
      <c r="A5" s="683" t="s">
        <v>388</v>
      </c>
      <c r="B5" s="683"/>
      <c r="C5" s="683"/>
      <c r="D5" s="683"/>
      <c r="E5" s="683"/>
      <c r="F5" s="683"/>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80" t="str">
        <f>'Attach 3(JV)'!A8</f>
        <v/>
      </c>
      <c r="B8" s="680"/>
      <c r="C8" s="680"/>
      <c r="D8" s="680"/>
      <c r="E8" s="12" t="str">
        <f>'Attach 3(JV)'!E8</f>
        <v>Contract Services</v>
      </c>
      <c r="H8" s="10"/>
      <c r="I8" s="11"/>
    </row>
    <row r="9" spans="1:9" ht="20.100000000000001" customHeight="1">
      <c r="A9" s="13" t="s">
        <v>351</v>
      </c>
      <c r="B9" s="596" t="str">
        <f>'Attach 3(JV)'!B9</f>
        <v/>
      </c>
      <c r="C9" s="596"/>
      <c r="D9" s="596"/>
      <c r="E9" s="12" t="str">
        <f>'Attach 3(JV)'!E9</f>
        <v>Power Grid Corporation of India Ltd.,</v>
      </c>
      <c r="H9" s="10"/>
      <c r="I9" s="11"/>
    </row>
    <row r="10" spans="1:9" ht="20.100000000000001" customHeight="1">
      <c r="A10" s="13" t="s">
        <v>353</v>
      </c>
      <c r="B10" s="596" t="str">
        <f>'Attach 3(JV)'!B10</f>
        <v/>
      </c>
      <c r="C10" s="596"/>
      <c r="D10" s="596"/>
      <c r="E10" s="12" t="str">
        <f>'Attach 3(JV)'!E10</f>
        <v>"Saudamini", Plot No. 2, Sector 29</v>
      </c>
      <c r="H10" s="10"/>
      <c r="I10" s="11"/>
    </row>
    <row r="11" spans="1:9" ht="20.100000000000001" customHeight="1">
      <c r="B11" s="596" t="str">
        <f>'Attach 3(JV)'!B11</f>
        <v/>
      </c>
      <c r="C11" s="596"/>
      <c r="D11" s="596"/>
      <c r="E11" s="12" t="str">
        <f>'Attach 3(JV)'!E11</f>
        <v>Gurgaon (Haryana) - 122001</v>
      </c>
    </row>
    <row r="12" spans="1:9" ht="4.5" customHeight="1">
      <c r="A12" s="6"/>
      <c r="B12" s="596" t="str">
        <f>'Attach 3(JV)'!B12</f>
        <v/>
      </c>
      <c r="C12" s="596"/>
      <c r="D12" s="596"/>
      <c r="E12" s="12"/>
    </row>
    <row r="13" spans="1:9" ht="2.25" customHeight="1">
      <c r="A13" s="6"/>
      <c r="B13" s="154"/>
      <c r="C13" s="154"/>
      <c r="D13" s="154"/>
      <c r="G13" s="12"/>
    </row>
    <row r="14" spans="1:9" ht="6.75" customHeight="1">
      <c r="A14" s="6"/>
    </row>
    <row r="15" spans="1:9" ht="241.5" customHeight="1">
      <c r="A15" s="681" t="s">
        <v>821</v>
      </c>
      <c r="B15" s="682"/>
      <c r="C15" s="682"/>
      <c r="D15" s="682"/>
      <c r="E15" s="682"/>
      <c r="F15" s="682"/>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JQuvhAmPXsnkrgA97tgWzbOHXUl++J215g8Z3dl8gZqYkr8b4CCcTMnmZ5FNAvQGPnl9aeJMIPc8kQSgfDeNDg==" saltValue="jmcInD3qWZtF1DiFv13vDA==" spinCount="100000" sheet="1" formatColumns="0" formatRows="0" selectLockedCells="1"/>
  <customSheetViews>
    <customSheetView guid="{1A6C211D-477E-416D-87F8-1BF3866A431B}"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9"/>
      <headerFooter alignWithMargins="0">
        <oddFooter>&amp;R&amp;"Book Antiqua,Bold"&amp;8 Page &amp;P of &amp;N</oddFooter>
      </headerFooter>
    </customSheetView>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30"/>
      <headerFooter alignWithMargins="0">
        <oddFooter>&amp;R&amp;"Book Antiqua,Bold"&amp;8 Page &amp;P of &amp;N</oddFooter>
      </headerFooter>
    </customSheetView>
    <customSheetView guid="{DDDB5B4F-51D3-41E0-AB7C-B8643638B644}" showPageBreaks="1" showGridLines="0" fitToPage="1" printArea="1" view="pageBreakPreview">
      <selection activeCell="A15" sqref="A15:F15"/>
      <pageMargins left="0.75" right="0.63" top="0.57999999999999996" bottom="0.6" header="0.34" footer="0.35"/>
      <pageSetup scale="72" orientation="portrait" r:id="rId31"/>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2"/>
  <headerFooter alignWithMargins="0">
    <oddFooter>&amp;R&amp;"Book Antiqua,Bold"&amp;8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E20" sqref="E20"/>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602" t="str">
        <f>'Attach 3(JV)'!A1</f>
        <v>Specification No. :CC/NT/W-AIS/DOM/A10/23/03286</v>
      </c>
      <c r="B1" s="602"/>
      <c r="C1" s="602"/>
      <c r="D1" s="614" t="str">
        <f>"Attachment-11 " &amp; 'Attach 3(JV)'!AT1</f>
        <v xml:space="preserve">Attachment-11 </v>
      </c>
      <c r="E1" s="614"/>
    </row>
    <row r="2" spans="1:26" ht="13.5" customHeight="1">
      <c r="Z2" s="136">
        <f>'Attach 3(JV)'!Z2</f>
        <v>0</v>
      </c>
    </row>
    <row r="3" spans="1:26" ht="74.25" customHeight="1">
      <c r="A3" s="678" t="str">
        <f>'Attach 3(QR)'!A3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26"/>
      <c r="G3" s="27"/>
      <c r="H3" s="26"/>
    </row>
    <row r="4" spans="1:26" ht="19.5" customHeight="1">
      <c r="A4" s="28"/>
      <c r="H4" s="30"/>
      <c r="I4" s="11"/>
    </row>
    <row r="5" spans="1:26" ht="21.75" customHeight="1">
      <c r="A5" s="594" t="s">
        <v>391</v>
      </c>
      <c r="B5" s="594"/>
      <c r="C5" s="594"/>
      <c r="D5" s="594"/>
      <c r="E5" s="594"/>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592" t="str">
        <f>'Attach 3(JV)'!A8</f>
        <v/>
      </c>
      <c r="B8" s="592"/>
      <c r="C8" s="592"/>
      <c r="D8" s="12" t="str">
        <f>'Attach 3(JV)'!E8</f>
        <v>Contract Services</v>
      </c>
      <c r="H8" s="30"/>
      <c r="I8" s="11"/>
    </row>
    <row r="9" spans="1:26" ht="19.5" customHeight="1">
      <c r="A9" s="13" t="s">
        <v>351</v>
      </c>
      <c r="B9" s="596" t="str">
        <f>'Attach 3(JV)'!B9</f>
        <v/>
      </c>
      <c r="C9" s="596"/>
      <c r="D9" s="12" t="str">
        <f>'Attach 3(JV)'!E9</f>
        <v>Power Grid Corporation of India Ltd.,</v>
      </c>
      <c r="H9" s="30"/>
      <c r="I9" s="11"/>
    </row>
    <row r="10" spans="1:26" ht="19.5" customHeight="1">
      <c r="A10" s="13" t="s">
        <v>353</v>
      </c>
      <c r="B10" s="596" t="str">
        <f>'Attach 3(JV)'!B10</f>
        <v/>
      </c>
      <c r="C10" s="596"/>
      <c r="D10" s="12" t="str">
        <f>'Attach 3(JV)'!E10</f>
        <v>"Saudamini", Plot No. 2, Sector 29</v>
      </c>
      <c r="H10" s="30"/>
      <c r="I10" s="11"/>
    </row>
    <row r="11" spans="1:26" ht="19.5" customHeight="1">
      <c r="B11" s="596" t="str">
        <f>'Attach 3(JV)'!B11</f>
        <v/>
      </c>
      <c r="C11" s="596"/>
      <c r="D11" s="12" t="str">
        <f>'Attach 3(JV)'!E11</f>
        <v>Gurgaon (Haryana) - 122001</v>
      </c>
    </row>
    <row r="12" spans="1:26" ht="19.5" customHeight="1">
      <c r="A12" s="32"/>
      <c r="B12" s="596" t="str">
        <f>'Attach 3(JV)'!B12</f>
        <v/>
      </c>
      <c r="C12" s="596"/>
      <c r="D12" s="12"/>
    </row>
    <row r="13" spans="1:26" ht="19.5" customHeight="1">
      <c r="A13" s="29" t="s">
        <v>346</v>
      </c>
    </row>
    <row r="14" spans="1:26" ht="9.9499999999999993" customHeight="1">
      <c r="A14" s="32"/>
    </row>
    <row r="15" spans="1:26" ht="184.5" customHeight="1">
      <c r="A15" s="684" t="s">
        <v>512</v>
      </c>
      <c r="B15" s="600"/>
      <c r="C15" s="600"/>
      <c r="D15" s="600"/>
      <c r="E15" s="600"/>
      <c r="F15" s="34"/>
      <c r="G15" s="34"/>
      <c r="H15" s="34"/>
    </row>
    <row r="16" spans="1:26" ht="19.5" customHeight="1">
      <c r="A16" s="32"/>
      <c r="B16" s="32"/>
      <c r="C16" s="32"/>
      <c r="D16" s="32"/>
      <c r="E16" s="32"/>
      <c r="F16" s="34"/>
      <c r="G16" s="34"/>
      <c r="H16" s="34"/>
    </row>
    <row r="17" spans="1:8" s="24" customFormat="1" ht="72" customHeight="1">
      <c r="A17" s="46" t="s">
        <v>349</v>
      </c>
      <c r="B17" s="649" t="s">
        <v>113</v>
      </c>
      <c r="C17" s="649"/>
      <c r="D17" s="46" t="s">
        <v>114</v>
      </c>
      <c r="E17" s="46" t="s">
        <v>513</v>
      </c>
      <c r="G17" s="34"/>
      <c r="H17" s="34"/>
    </row>
    <row r="18" spans="1:8" ht="26.1" customHeight="1">
      <c r="A18" s="92">
        <v>1</v>
      </c>
      <c r="B18" s="685"/>
      <c r="C18" s="685"/>
      <c r="D18" s="250"/>
      <c r="E18" s="250"/>
      <c r="F18" s="34"/>
      <c r="G18" s="34"/>
      <c r="H18" s="34"/>
    </row>
    <row r="19" spans="1:8" ht="26.1" customHeight="1">
      <c r="A19" s="92">
        <v>2</v>
      </c>
      <c r="B19" s="685"/>
      <c r="C19" s="685"/>
      <c r="D19" s="250"/>
      <c r="E19" s="250"/>
      <c r="F19" s="34"/>
      <c r="G19" s="34"/>
      <c r="H19" s="34"/>
    </row>
    <row r="20" spans="1:8" ht="26.1" customHeight="1">
      <c r="A20" s="92">
        <v>3</v>
      </c>
      <c r="B20" s="685"/>
      <c r="C20" s="685"/>
      <c r="D20" s="250"/>
      <c r="E20" s="250"/>
      <c r="F20" s="34"/>
      <c r="G20" s="34"/>
      <c r="H20" s="34"/>
    </row>
    <row r="21" spans="1:8" ht="26.1" customHeight="1">
      <c r="A21" s="92">
        <v>4</v>
      </c>
      <c r="B21" s="685"/>
      <c r="C21" s="685"/>
      <c r="D21" s="250"/>
      <c r="E21" s="250"/>
      <c r="F21" s="34"/>
      <c r="G21" s="34"/>
      <c r="H21" s="34"/>
    </row>
    <row r="22" spans="1:8" ht="26.1" customHeight="1">
      <c r="A22" s="92">
        <v>5</v>
      </c>
      <c r="B22" s="685"/>
      <c r="C22" s="685"/>
      <c r="D22" s="250"/>
      <c r="E22" s="250"/>
      <c r="F22" s="34"/>
      <c r="G22" s="34"/>
      <c r="H22" s="34"/>
    </row>
    <row r="23" spans="1:8" ht="26.1" customHeight="1">
      <c r="A23" s="92">
        <v>6</v>
      </c>
      <c r="B23" s="685"/>
      <c r="C23" s="685"/>
      <c r="D23" s="250"/>
      <c r="E23" s="250"/>
      <c r="F23" s="34"/>
      <c r="G23" s="34"/>
      <c r="H23" s="34"/>
    </row>
    <row r="24" spans="1:8" ht="26.1" customHeight="1">
      <c r="A24" s="32"/>
      <c r="B24" s="32"/>
      <c r="C24" s="32"/>
      <c r="D24" s="32"/>
      <c r="E24" s="32"/>
      <c r="F24" s="34"/>
      <c r="G24" s="34"/>
      <c r="H24" s="34"/>
    </row>
    <row r="25" spans="1:8" ht="84.75" customHeight="1">
      <c r="A25" s="684" t="s">
        <v>514</v>
      </c>
      <c r="B25" s="600"/>
      <c r="C25" s="600"/>
      <c r="D25" s="600"/>
      <c r="E25" s="600"/>
    </row>
    <row r="26" spans="1:8" ht="149.25" customHeight="1">
      <c r="A26" s="684" t="s">
        <v>515</v>
      </c>
      <c r="B26" s="600"/>
      <c r="C26" s="600"/>
      <c r="D26" s="600"/>
      <c r="E26" s="600"/>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595" t="s">
        <v>742</v>
      </c>
      <c r="B29" s="595"/>
      <c r="C29" s="595"/>
      <c r="D29" s="595"/>
      <c r="E29" s="595"/>
    </row>
  </sheetData>
  <sheetProtection algorithmName="SHA-512" hashValue="UhakGEOYicNdlHzdJ/eqos0B4ZFB6ULXhDjODAtHAvxLUNqkLI9nr/RCf+1H7zKwKra/O+t+jDW+8o4SShzs7w==" saltValue="lljenH847aL+RaAyr2768w==" spinCount="100000" sheet="1" formatColumns="0" formatRows="0" selectLockedCells="1"/>
  <customSheetViews>
    <customSheetView guid="{1A6C211D-477E-416D-87F8-1BF3866A431B}"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9"/>
      <headerFooter alignWithMargins="0">
        <oddFooter>&amp;R&amp;"Book Antiqua,Bold"&amp;8 Page &amp;P of &amp;N</oddFooter>
      </headerFooter>
    </customSheetView>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DDDB5B4F-51D3-41E0-AB7C-B8643638B644}" scale="80" showPageBreaks="1" showGridLines="0" fitToPage="1" printArea="1" view="pageBreakPreview">
      <selection activeCell="E20" sqref="E20"/>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2"/>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7"/>
  <sheetViews>
    <sheetView showGridLines="0" showZeros="0" tabSelected="1" view="pageBreakPreview" topLeftCell="A17" zoomScale="80" zoomScaleNormal="80" zoomScaleSheetLayoutView="80" workbookViewId="0">
      <selection activeCell="F29" sqref="F29"/>
    </sheetView>
  </sheetViews>
  <sheetFormatPr defaultColWidth="9.140625" defaultRowHeight="16.5"/>
  <cols>
    <col min="1" max="1" width="8.85546875" style="463" customWidth="1"/>
    <col min="2" max="2" width="26.5703125" style="463" customWidth="1"/>
    <col min="3" max="3" width="11.5703125" style="463" customWidth="1"/>
    <col min="4" max="4" width="35.140625" style="463" customWidth="1"/>
    <col min="5" max="5" width="33.5703125" style="463" customWidth="1"/>
    <col min="6" max="6" width="20" style="463" customWidth="1"/>
    <col min="7" max="7" width="14.7109375" style="463" hidden="1" customWidth="1"/>
    <col min="8" max="9" width="0" style="464" hidden="1" customWidth="1"/>
    <col min="10" max="16384" width="9.140625" style="464"/>
  </cols>
  <sheetData>
    <row r="1" spans="1:8" ht="20.25" customHeight="1">
      <c r="A1" s="480" t="str">
        <f>'Attach 3(QR)'!A1</f>
        <v>Specification No. :CC/NT/W-AIS/DOM/A10/23/03286</v>
      </c>
      <c r="B1" s="481"/>
      <c r="C1" s="481"/>
      <c r="D1" s="481"/>
      <c r="E1" s="481"/>
      <c r="F1" s="482" t="s">
        <v>738</v>
      </c>
    </row>
    <row r="3" spans="1:8" ht="74.25" customHeight="1">
      <c r="A3" s="678" t="str">
        <f>'Attach 11'!A3:E3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679"/>
      <c r="G3" s="483"/>
    </row>
    <row r="4" spans="1:8" ht="1.5" customHeight="1">
      <c r="A4" s="484"/>
      <c r="G4" s="30"/>
      <c r="H4" s="11"/>
    </row>
    <row r="5" spans="1:8" ht="20.100000000000001" customHeight="1">
      <c r="A5" s="717" t="s">
        <v>393</v>
      </c>
      <c r="B5" s="717"/>
      <c r="C5" s="717"/>
      <c r="D5" s="717"/>
      <c r="E5" s="717"/>
      <c r="F5" s="717"/>
      <c r="G5" s="30"/>
      <c r="H5" s="11"/>
    </row>
    <row r="6" spans="1:8" ht="20.100000000000001" customHeight="1">
      <c r="A6" s="485"/>
      <c r="G6" s="30"/>
      <c r="H6" s="11"/>
    </row>
    <row r="7" spans="1:8" ht="20.100000000000001" customHeight="1">
      <c r="A7" s="486" t="str">
        <f>'Attach 11'!A7</f>
        <v>Bidder’s Name and Address (Sole Bidder) :</v>
      </c>
      <c r="E7" s="430" t="str">
        <f>'[14]Attach 3 (JV)'!F5</f>
        <v>To:</v>
      </c>
      <c r="G7" s="30"/>
      <c r="H7" s="11"/>
    </row>
    <row r="8" spans="1:8" ht="36" customHeight="1">
      <c r="A8" s="718">
        <f>'[15]Attach 3(JV)'!A8:D8</f>
        <v>0</v>
      </c>
      <c r="B8" s="718"/>
      <c r="C8" s="718"/>
      <c r="D8" s="718"/>
      <c r="E8" s="448" t="str">
        <f>'[14]Attach 3 (JV)'!F6</f>
        <v>Contract Services</v>
      </c>
      <c r="G8" s="30"/>
      <c r="H8" s="11"/>
    </row>
    <row r="9" spans="1:8">
      <c r="A9" s="13" t="s">
        <v>351</v>
      </c>
      <c r="B9" s="719" t="str">
        <f>'Attach 11'!B9:C9</f>
        <v/>
      </c>
      <c r="C9" s="719"/>
      <c r="D9" s="719"/>
      <c r="E9" s="448" t="str">
        <f>'[14]Attach 3 (JV)'!F7</f>
        <v>Power Grid Corporation of India Ltd.,</v>
      </c>
      <c r="G9" s="30"/>
      <c r="H9" s="11"/>
    </row>
    <row r="10" spans="1:8">
      <c r="A10" s="13" t="s">
        <v>353</v>
      </c>
      <c r="B10" s="596" t="str">
        <f>'Attach 11'!B10:C10</f>
        <v/>
      </c>
      <c r="C10" s="596"/>
      <c r="D10" s="596"/>
      <c r="E10" s="448" t="str">
        <f>'[14]Attach 3 (JV)'!F8</f>
        <v>"Saudamini", Plot No.-2</v>
      </c>
      <c r="G10" s="30"/>
      <c r="H10" s="11"/>
    </row>
    <row r="11" spans="1:8">
      <c r="B11" s="596" t="str">
        <f>'Attach 11'!B11:C11</f>
        <v/>
      </c>
      <c r="C11" s="596"/>
      <c r="D11" s="596"/>
      <c r="E11" s="448" t="str">
        <f>'[14]Attach 3 (JV)'!F9</f>
        <v xml:space="preserve">Sector-29, </v>
      </c>
    </row>
    <row r="12" spans="1:8">
      <c r="A12" s="485"/>
      <c r="B12" s="596" t="str">
        <f>'Attach 11'!B12:C12</f>
        <v/>
      </c>
      <c r="C12" s="596"/>
      <c r="D12" s="596"/>
      <c r="E12" s="487" t="str">
        <f>'[14]Attach 3 (JV)'!F10</f>
        <v>Gurgaon (Haryana) - 122001</v>
      </c>
    </row>
    <row r="13" spans="1:8" ht="9.9499999999999993" customHeight="1">
      <c r="A13" s="485"/>
      <c r="B13" s="123"/>
      <c r="C13" s="123"/>
      <c r="D13" s="123"/>
    </row>
    <row r="14" spans="1:8" ht="20.100000000000001" customHeight="1">
      <c r="A14" s="463" t="s">
        <v>346</v>
      </c>
    </row>
    <row r="15" spans="1:8" ht="45.75" customHeight="1">
      <c r="A15" s="720" t="s">
        <v>744</v>
      </c>
      <c r="B15" s="720"/>
      <c r="C15" s="720"/>
      <c r="D15" s="720"/>
      <c r="E15" s="720"/>
      <c r="F15" s="720"/>
    </row>
    <row r="16" spans="1:8" ht="75" customHeight="1">
      <c r="A16" s="488" t="s">
        <v>349</v>
      </c>
      <c r="B16" s="689" t="s">
        <v>628</v>
      </c>
      <c r="C16" s="690"/>
      <c r="D16" s="515" t="s">
        <v>629</v>
      </c>
      <c r="E16" s="488" t="s">
        <v>630</v>
      </c>
      <c r="F16" s="488" t="s">
        <v>739</v>
      </c>
    </row>
    <row r="17" spans="1:7" ht="13.5" customHeight="1">
      <c r="A17" s="489">
        <v>1</v>
      </c>
      <c r="B17" s="691">
        <v>2</v>
      </c>
      <c r="C17" s="691"/>
      <c r="D17" s="497">
        <v>3</v>
      </c>
      <c r="E17" s="489">
        <v>4</v>
      </c>
      <c r="F17" s="489">
        <v>5</v>
      </c>
    </row>
    <row r="18" spans="1:7" ht="32.25" customHeight="1">
      <c r="A18" s="463" t="s">
        <v>631</v>
      </c>
    </row>
    <row r="19" spans="1:7" s="466" customFormat="1">
      <c r="A19" s="698" t="s">
        <v>727</v>
      </c>
      <c r="B19" s="699"/>
      <c r="C19" s="699"/>
      <c r="D19" s="699"/>
      <c r="E19" s="699"/>
      <c r="F19" s="700"/>
      <c r="G19" s="465"/>
    </row>
    <row r="20" spans="1:7" s="500" customFormat="1">
      <c r="A20" s="498" t="s">
        <v>394</v>
      </c>
      <c r="B20" s="721" t="s">
        <v>807</v>
      </c>
      <c r="C20" s="722"/>
      <c r="D20" s="722"/>
      <c r="E20" s="722"/>
      <c r="F20" s="723"/>
      <c r="G20" s="499"/>
    </row>
    <row r="21" spans="1:7" s="505" customFormat="1" ht="33">
      <c r="A21" s="501" t="s">
        <v>632</v>
      </c>
      <c r="B21" s="710" t="s">
        <v>745</v>
      </c>
      <c r="C21" s="711"/>
      <c r="D21" s="502"/>
      <c r="E21" s="503" t="s">
        <v>800</v>
      </c>
      <c r="F21" s="504"/>
      <c r="G21" s="277"/>
    </row>
    <row r="22" spans="1:7" s="505" customFormat="1" ht="49.5">
      <c r="A22" s="501" t="s">
        <v>640</v>
      </c>
      <c r="B22" s="710" t="s">
        <v>746</v>
      </c>
      <c r="C22" s="711"/>
      <c r="D22" s="502"/>
      <c r="E22" s="503" t="s">
        <v>747</v>
      </c>
      <c r="F22" s="504"/>
      <c r="G22" s="277"/>
    </row>
    <row r="23" spans="1:7" s="505" customFormat="1" ht="49.5">
      <c r="A23" s="501" t="s">
        <v>641</v>
      </c>
      <c r="B23" s="710" t="s">
        <v>748</v>
      </c>
      <c r="C23" s="711"/>
      <c r="D23" s="502"/>
      <c r="E23" s="503" t="s">
        <v>749</v>
      </c>
      <c r="F23" s="504"/>
      <c r="G23" s="277"/>
    </row>
    <row r="24" spans="1:7" s="505" customFormat="1" ht="33">
      <c r="A24" s="501" t="s">
        <v>642</v>
      </c>
      <c r="B24" s="710" t="s">
        <v>750</v>
      </c>
      <c r="C24" s="711"/>
      <c r="D24" s="502"/>
      <c r="E24" s="503" t="s">
        <v>751</v>
      </c>
      <c r="F24" s="504"/>
      <c r="G24" s="277"/>
    </row>
    <row r="25" spans="1:7" s="505" customFormat="1" ht="165">
      <c r="A25" s="506" t="s">
        <v>649</v>
      </c>
      <c r="B25" s="710" t="s">
        <v>752</v>
      </c>
      <c r="C25" s="711"/>
      <c r="D25" s="502"/>
      <c r="E25" s="503" t="s">
        <v>753</v>
      </c>
      <c r="F25" s="504"/>
      <c r="G25" s="277"/>
    </row>
    <row r="26" spans="1:7" s="505" customFormat="1">
      <c r="A26" s="712" t="str">
        <f>IF(OR((SUM(D21:D25)&gt;0.85),SUM(D21:D25)&lt;0.85),"ERROR -Sum of all the coefficients including labour is not equal to 0.85","")</f>
        <v>ERROR -Sum of all the coefficients including labour is not equal to 0.85</v>
      </c>
      <c r="B26" s="712"/>
      <c r="C26" s="712"/>
      <c r="D26" s="712"/>
      <c r="E26" s="712"/>
      <c r="F26" s="713"/>
      <c r="G26" s="277"/>
    </row>
    <row r="27" spans="1:7" s="505" customFormat="1">
      <c r="A27" s="696" t="s">
        <v>754</v>
      </c>
      <c r="B27" s="696"/>
      <c r="C27" s="696"/>
      <c r="D27" s="696"/>
      <c r="E27" s="696"/>
      <c r="F27" s="697"/>
      <c r="G27" s="277"/>
    </row>
    <row r="28" spans="1:7" s="505" customFormat="1">
      <c r="A28" s="498" t="s">
        <v>398</v>
      </c>
      <c r="B28" s="721" t="s">
        <v>808</v>
      </c>
      <c r="C28" s="722"/>
      <c r="D28" s="722"/>
      <c r="E28" s="722"/>
      <c r="F28" s="723"/>
      <c r="G28" s="277"/>
    </row>
    <row r="29" spans="1:7" s="505" customFormat="1" ht="82.5">
      <c r="A29" s="501" t="s">
        <v>417</v>
      </c>
      <c r="B29" s="710" t="s">
        <v>755</v>
      </c>
      <c r="C29" s="711"/>
      <c r="D29" s="287">
        <v>0.85</v>
      </c>
      <c r="E29" s="288" t="s">
        <v>756</v>
      </c>
      <c r="F29" s="504"/>
      <c r="G29" s="277"/>
    </row>
    <row r="30" spans="1:7" s="468" customFormat="1" hidden="1">
      <c r="A30" s="496" t="s">
        <v>394</v>
      </c>
      <c r="B30" s="701" t="s">
        <v>758</v>
      </c>
      <c r="C30" s="702"/>
      <c r="D30" s="702"/>
      <c r="E30" s="702"/>
      <c r="F30" s="703"/>
      <c r="G30" s="467"/>
    </row>
    <row r="31" spans="1:7" ht="20.100000000000001" hidden="1" customHeight="1">
      <c r="A31" s="469" t="s">
        <v>417</v>
      </c>
      <c r="B31" s="469" t="s">
        <v>639</v>
      </c>
      <c r="C31" s="689"/>
      <c r="D31" s="690"/>
      <c r="E31" s="470"/>
      <c r="F31" s="470"/>
    </row>
    <row r="32" spans="1:7" ht="20.100000000000001" hidden="1" customHeight="1">
      <c r="A32" s="471" t="s">
        <v>632</v>
      </c>
      <c r="B32" s="472"/>
      <c r="C32" s="471" t="s">
        <v>759</v>
      </c>
      <c r="D32" s="472"/>
      <c r="E32" s="470" t="s">
        <v>731</v>
      </c>
      <c r="F32" s="473"/>
    </row>
    <row r="33" spans="1:7" ht="20.100000000000001" hidden="1" customHeight="1">
      <c r="A33" s="471" t="s">
        <v>640</v>
      </c>
      <c r="B33" s="472"/>
      <c r="C33" s="471" t="s">
        <v>760</v>
      </c>
      <c r="D33" s="472"/>
      <c r="E33" s="470" t="s">
        <v>731</v>
      </c>
      <c r="F33" s="473"/>
    </row>
    <row r="34" spans="1:7" ht="20.100000000000001" hidden="1" customHeight="1">
      <c r="A34" s="471" t="s">
        <v>641</v>
      </c>
      <c r="B34" s="472"/>
      <c r="C34" s="471" t="s">
        <v>761</v>
      </c>
      <c r="D34" s="472"/>
      <c r="E34" s="470" t="s">
        <v>731</v>
      </c>
      <c r="F34" s="473"/>
    </row>
    <row r="35" spans="1:7" ht="20.100000000000001" hidden="1" customHeight="1">
      <c r="A35" s="471" t="s">
        <v>642</v>
      </c>
      <c r="B35" s="472"/>
      <c r="C35" s="471" t="s">
        <v>762</v>
      </c>
      <c r="D35" s="472"/>
      <c r="E35" s="470" t="s">
        <v>731</v>
      </c>
      <c r="F35" s="473"/>
    </row>
    <row r="36" spans="1:7" ht="165" hidden="1">
      <c r="A36" s="471" t="s">
        <v>419</v>
      </c>
      <c r="B36" s="471" t="s">
        <v>763</v>
      </c>
      <c r="C36" s="471" t="s">
        <v>764</v>
      </c>
      <c r="D36" s="472"/>
      <c r="E36" s="471" t="s">
        <v>793</v>
      </c>
      <c r="F36" s="473"/>
    </row>
    <row r="37" spans="1:7" ht="36" hidden="1" customHeight="1">
      <c r="A37" s="704" t="s">
        <v>766</v>
      </c>
      <c r="B37" s="705"/>
      <c r="C37" s="705"/>
      <c r="D37" s="705"/>
      <c r="E37" s="705"/>
      <c r="F37" s="706"/>
    </row>
    <row r="38" spans="1:7" s="468" customFormat="1" ht="20.100000000000001" hidden="1" customHeight="1">
      <c r="A38" s="496" t="s">
        <v>398</v>
      </c>
      <c r="B38" s="701" t="s">
        <v>767</v>
      </c>
      <c r="C38" s="702"/>
      <c r="D38" s="702"/>
      <c r="E38" s="702"/>
      <c r="F38" s="703"/>
      <c r="G38" s="467"/>
    </row>
    <row r="39" spans="1:7" ht="20.100000000000001" hidden="1" customHeight="1">
      <c r="A39" s="469" t="s">
        <v>417</v>
      </c>
      <c r="B39" s="469" t="s">
        <v>639</v>
      </c>
      <c r="C39" s="469"/>
      <c r="D39" s="471"/>
      <c r="E39" s="470"/>
      <c r="F39" s="470"/>
    </row>
    <row r="40" spans="1:7" ht="20.100000000000001" hidden="1" customHeight="1">
      <c r="A40" s="471" t="s">
        <v>632</v>
      </c>
      <c r="B40" s="472"/>
      <c r="C40" s="471" t="s">
        <v>759</v>
      </c>
      <c r="D40" s="472"/>
      <c r="E40" s="470" t="s">
        <v>731</v>
      </c>
      <c r="F40" s="473"/>
    </row>
    <row r="41" spans="1:7" ht="20.100000000000001" hidden="1" customHeight="1">
      <c r="A41" s="471" t="s">
        <v>640</v>
      </c>
      <c r="B41" s="472"/>
      <c r="C41" s="471" t="s">
        <v>760</v>
      </c>
      <c r="D41" s="472"/>
      <c r="E41" s="470" t="s">
        <v>731</v>
      </c>
      <c r="F41" s="473"/>
    </row>
    <row r="42" spans="1:7" ht="20.100000000000001" hidden="1" customHeight="1">
      <c r="A42" s="471" t="s">
        <v>641</v>
      </c>
      <c r="B42" s="472"/>
      <c r="C42" s="471" t="s">
        <v>761</v>
      </c>
      <c r="D42" s="472"/>
      <c r="E42" s="470" t="s">
        <v>731</v>
      </c>
      <c r="F42" s="473"/>
    </row>
    <row r="43" spans="1:7" ht="20.100000000000001" hidden="1" customHeight="1">
      <c r="A43" s="471" t="s">
        <v>642</v>
      </c>
      <c r="B43" s="472"/>
      <c r="C43" s="471" t="s">
        <v>762</v>
      </c>
      <c r="D43" s="472"/>
      <c r="E43" s="470" t="s">
        <v>731</v>
      </c>
      <c r="F43" s="473"/>
    </row>
    <row r="44" spans="1:7" ht="165" hidden="1">
      <c r="A44" s="471" t="s">
        <v>419</v>
      </c>
      <c r="B44" s="471" t="s">
        <v>633</v>
      </c>
      <c r="C44" s="471" t="s">
        <v>764</v>
      </c>
      <c r="D44" s="472"/>
      <c r="E44" s="471" t="s">
        <v>765</v>
      </c>
      <c r="F44" s="473"/>
    </row>
    <row r="45" spans="1:7" ht="39" hidden="1" customHeight="1">
      <c r="A45" s="704" t="s">
        <v>766</v>
      </c>
      <c r="B45" s="705"/>
      <c r="C45" s="705"/>
      <c r="D45" s="705"/>
      <c r="E45" s="705"/>
      <c r="F45" s="706"/>
    </row>
    <row r="46" spans="1:7" s="468" customFormat="1" ht="20.100000000000001" hidden="1" customHeight="1">
      <c r="A46" s="496" t="s">
        <v>398</v>
      </c>
      <c r="B46" s="701" t="s">
        <v>769</v>
      </c>
      <c r="C46" s="702"/>
      <c r="D46" s="702"/>
      <c r="E46" s="702"/>
      <c r="F46" s="703"/>
      <c r="G46" s="467"/>
    </row>
    <row r="47" spans="1:7" ht="20.100000000000001" hidden="1" customHeight="1">
      <c r="A47" s="469" t="s">
        <v>417</v>
      </c>
      <c r="B47" s="469" t="s">
        <v>639</v>
      </c>
      <c r="C47" s="689"/>
      <c r="D47" s="690"/>
      <c r="E47" s="470"/>
      <c r="F47" s="470"/>
    </row>
    <row r="48" spans="1:7" ht="20.100000000000001" hidden="1" customHeight="1">
      <c r="A48" s="471" t="s">
        <v>632</v>
      </c>
      <c r="B48" s="472"/>
      <c r="C48" s="471" t="s">
        <v>759</v>
      </c>
      <c r="D48" s="472"/>
      <c r="E48" s="470" t="s">
        <v>731</v>
      </c>
      <c r="F48" s="473"/>
    </row>
    <row r="49" spans="1:7" ht="20.100000000000001" hidden="1" customHeight="1">
      <c r="A49" s="471" t="s">
        <v>640</v>
      </c>
      <c r="B49" s="472"/>
      <c r="C49" s="471" t="s">
        <v>760</v>
      </c>
      <c r="D49" s="472"/>
      <c r="E49" s="470" t="s">
        <v>731</v>
      </c>
      <c r="F49" s="473"/>
    </row>
    <row r="50" spans="1:7" ht="20.100000000000001" hidden="1" customHeight="1">
      <c r="A50" s="471" t="s">
        <v>641</v>
      </c>
      <c r="B50" s="472"/>
      <c r="C50" s="471" t="s">
        <v>761</v>
      </c>
      <c r="D50" s="472"/>
      <c r="E50" s="470" t="s">
        <v>731</v>
      </c>
      <c r="F50" s="473"/>
    </row>
    <row r="51" spans="1:7" ht="20.100000000000001" hidden="1" customHeight="1">
      <c r="A51" s="471" t="s">
        <v>642</v>
      </c>
      <c r="B51" s="472"/>
      <c r="C51" s="471" t="s">
        <v>762</v>
      </c>
      <c r="D51" s="472"/>
      <c r="E51" s="470" t="s">
        <v>731</v>
      </c>
      <c r="F51" s="473"/>
    </row>
    <row r="52" spans="1:7" ht="165" hidden="1">
      <c r="A52" s="471" t="s">
        <v>419</v>
      </c>
      <c r="B52" s="471" t="s">
        <v>763</v>
      </c>
      <c r="C52" s="471" t="s">
        <v>764</v>
      </c>
      <c r="D52" s="472"/>
      <c r="E52" s="471" t="s">
        <v>793</v>
      </c>
      <c r="F52" s="473"/>
    </row>
    <row r="53" spans="1:7" ht="36" hidden="1" customHeight="1">
      <c r="A53" s="704" t="s">
        <v>766</v>
      </c>
      <c r="B53" s="705"/>
      <c r="C53" s="705"/>
      <c r="D53" s="705"/>
      <c r="E53" s="705"/>
      <c r="F53" s="706"/>
    </row>
    <row r="54" spans="1:7" s="468" customFormat="1" ht="20.100000000000001" hidden="1" customHeight="1">
      <c r="A54" s="496" t="s">
        <v>757</v>
      </c>
      <c r="B54" s="701" t="s">
        <v>771</v>
      </c>
      <c r="C54" s="702"/>
      <c r="D54" s="702"/>
      <c r="E54" s="702"/>
      <c r="F54" s="703"/>
      <c r="G54" s="467"/>
    </row>
    <row r="55" spans="1:7" ht="20.100000000000001" hidden="1" customHeight="1">
      <c r="A55" s="469" t="s">
        <v>417</v>
      </c>
      <c r="B55" s="469" t="s">
        <v>639</v>
      </c>
      <c r="C55" s="689"/>
      <c r="D55" s="690"/>
      <c r="E55" s="470"/>
      <c r="F55" s="470"/>
    </row>
    <row r="56" spans="1:7" ht="20.100000000000001" hidden="1" customHeight="1">
      <c r="A56" s="471" t="s">
        <v>632</v>
      </c>
      <c r="B56" s="472"/>
      <c r="C56" s="471" t="s">
        <v>759</v>
      </c>
      <c r="D56" s="472"/>
      <c r="E56" s="470" t="s">
        <v>731</v>
      </c>
      <c r="F56" s="473"/>
    </row>
    <row r="57" spans="1:7" ht="20.100000000000001" hidden="1" customHeight="1">
      <c r="A57" s="471" t="s">
        <v>640</v>
      </c>
      <c r="B57" s="472"/>
      <c r="C57" s="471" t="s">
        <v>760</v>
      </c>
      <c r="D57" s="472"/>
      <c r="E57" s="470" t="s">
        <v>731</v>
      </c>
      <c r="F57" s="473"/>
    </row>
    <row r="58" spans="1:7" ht="20.100000000000001" hidden="1" customHeight="1">
      <c r="A58" s="471" t="s">
        <v>641</v>
      </c>
      <c r="B58" s="472"/>
      <c r="C58" s="471" t="s">
        <v>761</v>
      </c>
      <c r="D58" s="472"/>
      <c r="E58" s="470" t="s">
        <v>731</v>
      </c>
      <c r="F58" s="473"/>
    </row>
    <row r="59" spans="1:7" ht="20.100000000000001" hidden="1" customHeight="1">
      <c r="A59" s="471" t="s">
        <v>642</v>
      </c>
      <c r="B59" s="472"/>
      <c r="C59" s="471" t="s">
        <v>762</v>
      </c>
      <c r="D59" s="472"/>
      <c r="E59" s="470" t="s">
        <v>731</v>
      </c>
      <c r="F59" s="473"/>
    </row>
    <row r="60" spans="1:7" ht="165" hidden="1">
      <c r="A60" s="471" t="s">
        <v>419</v>
      </c>
      <c r="B60" s="471" t="s">
        <v>763</v>
      </c>
      <c r="C60" s="471" t="s">
        <v>764</v>
      </c>
      <c r="D60" s="472"/>
      <c r="E60" s="471" t="s">
        <v>793</v>
      </c>
      <c r="F60" s="473"/>
    </row>
    <row r="61" spans="1:7" ht="36" hidden="1" customHeight="1">
      <c r="A61" s="704" t="s">
        <v>766</v>
      </c>
      <c r="B61" s="705"/>
      <c r="C61" s="705"/>
      <c r="D61" s="705"/>
      <c r="E61" s="705"/>
      <c r="F61" s="706"/>
    </row>
    <row r="62" spans="1:7" s="468" customFormat="1" ht="20.100000000000001" hidden="1" customHeight="1">
      <c r="A62" s="496" t="s">
        <v>768</v>
      </c>
      <c r="B62" s="701" t="s">
        <v>767</v>
      </c>
      <c r="C62" s="702"/>
      <c r="D62" s="702"/>
      <c r="E62" s="702"/>
      <c r="F62" s="703"/>
      <c r="G62" s="467"/>
    </row>
    <row r="63" spans="1:7" ht="20.100000000000001" hidden="1" customHeight="1">
      <c r="A63" s="469" t="s">
        <v>417</v>
      </c>
      <c r="B63" s="469" t="s">
        <v>639</v>
      </c>
      <c r="C63" s="689"/>
      <c r="D63" s="690"/>
      <c r="E63" s="470"/>
      <c r="F63" s="470"/>
    </row>
    <row r="64" spans="1:7" ht="20.100000000000001" hidden="1" customHeight="1">
      <c r="A64" s="471" t="s">
        <v>632</v>
      </c>
      <c r="B64" s="472"/>
      <c r="C64" s="471" t="s">
        <v>759</v>
      </c>
      <c r="D64" s="472"/>
      <c r="E64" s="470" t="s">
        <v>731</v>
      </c>
      <c r="F64" s="473"/>
    </row>
    <row r="65" spans="1:7" ht="20.100000000000001" hidden="1" customHeight="1">
      <c r="A65" s="471" t="s">
        <v>640</v>
      </c>
      <c r="B65" s="472"/>
      <c r="C65" s="471" t="s">
        <v>760</v>
      </c>
      <c r="D65" s="472"/>
      <c r="E65" s="470" t="s">
        <v>731</v>
      </c>
      <c r="F65" s="473"/>
    </row>
    <row r="66" spans="1:7" ht="20.100000000000001" hidden="1" customHeight="1">
      <c r="A66" s="471" t="s">
        <v>641</v>
      </c>
      <c r="B66" s="472"/>
      <c r="C66" s="471" t="s">
        <v>761</v>
      </c>
      <c r="D66" s="472"/>
      <c r="E66" s="470" t="s">
        <v>731</v>
      </c>
      <c r="F66" s="473"/>
    </row>
    <row r="67" spans="1:7" ht="20.100000000000001" hidden="1" customHeight="1">
      <c r="A67" s="471" t="s">
        <v>642</v>
      </c>
      <c r="B67" s="472"/>
      <c r="C67" s="471" t="s">
        <v>762</v>
      </c>
      <c r="D67" s="472"/>
      <c r="E67" s="470" t="s">
        <v>731</v>
      </c>
      <c r="F67" s="473"/>
    </row>
    <row r="68" spans="1:7" ht="165" hidden="1">
      <c r="A68" s="471" t="s">
        <v>419</v>
      </c>
      <c r="B68" s="471" t="s">
        <v>763</v>
      </c>
      <c r="C68" s="471" t="s">
        <v>764</v>
      </c>
      <c r="D68" s="472"/>
      <c r="E68" s="471" t="s">
        <v>793</v>
      </c>
      <c r="F68" s="473"/>
    </row>
    <row r="69" spans="1:7" ht="36" hidden="1" customHeight="1">
      <c r="A69" s="704" t="s">
        <v>766</v>
      </c>
      <c r="B69" s="705"/>
      <c r="C69" s="705"/>
      <c r="D69" s="705"/>
      <c r="E69" s="705"/>
      <c r="F69" s="706"/>
    </row>
    <row r="70" spans="1:7" s="468" customFormat="1" ht="20.100000000000001" hidden="1" customHeight="1">
      <c r="A70" s="496" t="s">
        <v>770</v>
      </c>
      <c r="B70" s="701" t="s">
        <v>773</v>
      </c>
      <c r="C70" s="702"/>
      <c r="D70" s="702"/>
      <c r="E70" s="702"/>
      <c r="F70" s="703"/>
      <c r="G70" s="467"/>
    </row>
    <row r="71" spans="1:7" ht="20.100000000000001" hidden="1" customHeight="1">
      <c r="A71" s="469" t="s">
        <v>417</v>
      </c>
      <c r="B71" s="469" t="s">
        <v>639</v>
      </c>
      <c r="C71" s="469"/>
      <c r="D71" s="471"/>
      <c r="E71" s="470"/>
      <c r="F71" s="470"/>
    </row>
    <row r="72" spans="1:7" ht="20.100000000000001" hidden="1" customHeight="1">
      <c r="A72" s="471" t="s">
        <v>632</v>
      </c>
      <c r="B72" s="472"/>
      <c r="C72" s="471" t="s">
        <v>759</v>
      </c>
      <c r="D72" s="472"/>
      <c r="E72" s="470" t="s">
        <v>731</v>
      </c>
      <c r="F72" s="473"/>
    </row>
    <row r="73" spans="1:7" ht="20.100000000000001" hidden="1" customHeight="1">
      <c r="A73" s="471" t="s">
        <v>640</v>
      </c>
      <c r="B73" s="472"/>
      <c r="C73" s="471" t="s">
        <v>760</v>
      </c>
      <c r="D73" s="472"/>
      <c r="E73" s="470" t="s">
        <v>731</v>
      </c>
      <c r="F73" s="473"/>
    </row>
    <row r="74" spans="1:7" ht="20.100000000000001" hidden="1" customHeight="1">
      <c r="A74" s="471" t="s">
        <v>641</v>
      </c>
      <c r="B74" s="472"/>
      <c r="C74" s="471" t="s">
        <v>761</v>
      </c>
      <c r="D74" s="472"/>
      <c r="E74" s="470" t="s">
        <v>731</v>
      </c>
      <c r="F74" s="473"/>
    </row>
    <row r="75" spans="1:7" ht="20.100000000000001" hidden="1" customHeight="1">
      <c r="A75" s="471" t="s">
        <v>642</v>
      </c>
      <c r="B75" s="472"/>
      <c r="C75" s="471" t="s">
        <v>762</v>
      </c>
      <c r="D75" s="472"/>
      <c r="E75" s="470" t="s">
        <v>731</v>
      </c>
      <c r="F75" s="473"/>
    </row>
    <row r="76" spans="1:7" ht="181.5" hidden="1">
      <c r="A76" s="471" t="s">
        <v>419</v>
      </c>
      <c r="B76" s="471" t="s">
        <v>774</v>
      </c>
      <c r="C76" s="471" t="s">
        <v>775</v>
      </c>
      <c r="D76" s="472"/>
      <c r="E76" s="507" t="s">
        <v>794</v>
      </c>
      <c r="F76" s="473"/>
    </row>
    <row r="77" spans="1:7" ht="35.25" hidden="1" customHeight="1">
      <c r="A77" s="704" t="s">
        <v>766</v>
      </c>
      <c r="B77" s="705"/>
      <c r="C77" s="705"/>
      <c r="D77" s="705"/>
      <c r="E77" s="705"/>
      <c r="F77" s="706"/>
    </row>
    <row r="78" spans="1:7" s="468" customFormat="1" ht="20.100000000000001" customHeight="1">
      <c r="A78" s="496" t="s">
        <v>757</v>
      </c>
      <c r="B78" s="701" t="s">
        <v>643</v>
      </c>
      <c r="C78" s="702"/>
      <c r="D78" s="702"/>
      <c r="E78" s="702"/>
      <c r="F78" s="703"/>
      <c r="G78" s="467"/>
    </row>
    <row r="79" spans="1:7" ht="20.100000000000001" customHeight="1">
      <c r="A79" s="469" t="s">
        <v>417</v>
      </c>
      <c r="B79" s="469" t="s">
        <v>644</v>
      </c>
      <c r="C79" s="469"/>
      <c r="D79" s="474">
        <v>0.15</v>
      </c>
      <c r="E79" s="470"/>
      <c r="F79" s="470"/>
    </row>
    <row r="80" spans="1:7" ht="20.100000000000001" customHeight="1">
      <c r="A80" s="471" t="s">
        <v>419</v>
      </c>
      <c r="B80" s="471" t="s">
        <v>645</v>
      </c>
      <c r="C80" s="471"/>
      <c r="D80" s="472"/>
      <c r="E80" s="470" t="s">
        <v>731</v>
      </c>
      <c r="F80" s="473"/>
    </row>
    <row r="81" spans="1:7" ht="20.100000000000001" customHeight="1">
      <c r="A81" s="471"/>
      <c r="B81" s="471" t="s">
        <v>646</v>
      </c>
      <c r="C81" s="471"/>
      <c r="D81" s="472"/>
      <c r="E81" s="470" t="s">
        <v>731</v>
      </c>
      <c r="F81" s="473"/>
    </row>
    <row r="82" spans="1:7" ht="20.100000000000001" customHeight="1">
      <c r="A82" s="471"/>
      <c r="B82" s="471" t="s">
        <v>647</v>
      </c>
      <c r="C82" s="471"/>
      <c r="D82" s="472"/>
      <c r="E82" s="470" t="s">
        <v>731</v>
      </c>
      <c r="F82" s="473"/>
    </row>
    <row r="83" spans="1:7">
      <c r="A83" s="471" t="s">
        <v>420</v>
      </c>
      <c r="B83" s="707" t="s">
        <v>648</v>
      </c>
      <c r="C83" s="708"/>
      <c r="D83" s="708"/>
      <c r="E83" s="708"/>
      <c r="F83" s="709"/>
    </row>
    <row r="84" spans="1:7" ht="20.100000000000001" customHeight="1">
      <c r="A84" s="471"/>
      <c r="B84" s="472" t="s">
        <v>632</v>
      </c>
      <c r="C84" s="471"/>
      <c r="D84" s="472"/>
      <c r="E84" s="472"/>
      <c r="F84" s="472"/>
    </row>
    <row r="85" spans="1:7" ht="20.100000000000001" customHeight="1">
      <c r="A85" s="471"/>
      <c r="B85" s="472" t="s">
        <v>640</v>
      </c>
      <c r="C85" s="471"/>
      <c r="D85" s="472"/>
      <c r="E85" s="472"/>
      <c r="F85" s="472"/>
    </row>
    <row r="86" spans="1:7" ht="20.100000000000001" customHeight="1">
      <c r="A86" s="471"/>
      <c r="B86" s="472" t="s">
        <v>641</v>
      </c>
      <c r="C86" s="471"/>
      <c r="D86" s="472"/>
      <c r="E86" s="472"/>
      <c r="F86" s="472"/>
    </row>
    <row r="87" spans="1:7" ht="20.100000000000001" customHeight="1">
      <c r="A87" s="471"/>
      <c r="B87" s="472" t="s">
        <v>642</v>
      </c>
      <c r="C87" s="471"/>
      <c r="D87" s="472"/>
      <c r="E87" s="475"/>
      <c r="F87" s="472"/>
    </row>
    <row r="88" spans="1:7" ht="20.100000000000001" customHeight="1">
      <c r="A88" s="471"/>
      <c r="B88" s="472" t="s">
        <v>649</v>
      </c>
      <c r="C88" s="471"/>
      <c r="D88" s="472"/>
      <c r="E88" s="472"/>
      <c r="F88" s="472"/>
    </row>
    <row r="89" spans="1:7" s="468" customFormat="1" ht="20.100000000000001" hidden="1" customHeight="1">
      <c r="A89" s="496" t="s">
        <v>772</v>
      </c>
      <c r="B89" s="701" t="s">
        <v>776</v>
      </c>
      <c r="C89" s="702"/>
      <c r="D89" s="702"/>
      <c r="E89" s="702"/>
      <c r="F89" s="703"/>
      <c r="G89" s="467"/>
    </row>
    <row r="90" spans="1:7" ht="36.75" hidden="1" customHeight="1">
      <c r="A90" s="469" t="s">
        <v>632</v>
      </c>
      <c r="B90" s="692" t="s">
        <v>777</v>
      </c>
      <c r="C90" s="693"/>
      <c r="D90" s="693"/>
      <c r="E90" s="693"/>
      <c r="F90" s="694"/>
    </row>
    <row r="91" spans="1:7" ht="20.100000000000001" hidden="1" customHeight="1">
      <c r="A91" s="471" t="s">
        <v>417</v>
      </c>
      <c r="B91" s="471" t="s">
        <v>778</v>
      </c>
      <c r="C91" s="471"/>
      <c r="D91" s="471"/>
      <c r="E91" s="471"/>
      <c r="F91" s="470"/>
    </row>
    <row r="92" spans="1:7" ht="99.75" hidden="1" customHeight="1">
      <c r="A92" s="471" t="s">
        <v>632</v>
      </c>
      <c r="B92" s="471" t="s">
        <v>779</v>
      </c>
      <c r="C92" s="471"/>
      <c r="D92" s="508">
        <v>0.57999999999999996</v>
      </c>
      <c r="E92" s="471" t="s">
        <v>780</v>
      </c>
      <c r="F92" s="472"/>
    </row>
    <row r="93" spans="1:7" ht="57.75" hidden="1" customHeight="1">
      <c r="A93" s="471" t="s">
        <v>640</v>
      </c>
      <c r="B93" s="471" t="s">
        <v>781</v>
      </c>
      <c r="C93" s="471"/>
      <c r="D93" s="508">
        <v>0.16</v>
      </c>
      <c r="E93" s="470" t="s">
        <v>731</v>
      </c>
      <c r="F93" s="472"/>
    </row>
    <row r="94" spans="1:7" ht="181.5" hidden="1">
      <c r="A94" s="471" t="s">
        <v>419</v>
      </c>
      <c r="B94" s="471" t="s">
        <v>763</v>
      </c>
      <c r="C94" s="471"/>
      <c r="D94" s="508">
        <v>0.11</v>
      </c>
      <c r="E94" s="471" t="s">
        <v>794</v>
      </c>
      <c r="F94" s="472"/>
    </row>
    <row r="95" spans="1:7" ht="20.100000000000001" hidden="1" customHeight="1">
      <c r="A95" s="471"/>
      <c r="B95" s="471"/>
      <c r="C95" s="471"/>
      <c r="D95" s="471"/>
      <c r="E95" s="509"/>
      <c r="F95" s="470"/>
    </row>
    <row r="96" spans="1:7" s="468" customFormat="1" ht="33" hidden="1" customHeight="1">
      <c r="A96" s="476" t="s">
        <v>732</v>
      </c>
      <c r="B96" s="695" t="s">
        <v>733</v>
      </c>
      <c r="C96" s="695"/>
      <c r="D96" s="695"/>
      <c r="E96" s="695"/>
      <c r="F96" s="695"/>
      <c r="G96" s="467"/>
    </row>
    <row r="97" spans="1:11" s="468" customFormat="1" ht="21.75" hidden="1" customHeight="1">
      <c r="A97" s="469" t="s">
        <v>417</v>
      </c>
      <c r="B97" s="469" t="s">
        <v>639</v>
      </c>
      <c r="C97" s="469"/>
      <c r="D97" s="477"/>
      <c r="E97" s="477"/>
      <c r="F97" s="477"/>
      <c r="G97" s="467"/>
      <c r="K97" s="464" t="s">
        <v>734</v>
      </c>
    </row>
    <row r="98" spans="1:11" ht="47.25" hidden="1" customHeight="1">
      <c r="A98" s="471" t="s">
        <v>632</v>
      </c>
      <c r="B98" s="472" t="s">
        <v>735</v>
      </c>
      <c r="C98" s="472"/>
      <c r="D98" s="472"/>
      <c r="E98" s="472"/>
      <c r="F98" s="472"/>
      <c r="K98" s="464" t="s">
        <v>735</v>
      </c>
    </row>
    <row r="99" spans="1:11" ht="148.5" hidden="1">
      <c r="A99" s="469" t="s">
        <v>419</v>
      </c>
      <c r="B99" s="469" t="s">
        <v>633</v>
      </c>
      <c r="C99" s="469"/>
      <c r="D99" s="478">
        <f>0.85-D98</f>
        <v>0.85</v>
      </c>
      <c r="E99" s="479" t="s">
        <v>650</v>
      </c>
      <c r="F99" s="472"/>
    </row>
    <row r="100" spans="1:11" ht="37.5" hidden="1" customHeight="1">
      <c r="A100" s="696" t="s">
        <v>736</v>
      </c>
      <c r="B100" s="696"/>
      <c r="C100" s="696"/>
      <c r="D100" s="696"/>
      <c r="E100" s="696"/>
      <c r="F100" s="697"/>
    </row>
    <row r="101" spans="1:11" s="466" customFormat="1" ht="20.100000000000001" hidden="1" customHeight="1">
      <c r="A101" s="510" t="s">
        <v>706</v>
      </c>
      <c r="B101" s="698" t="s">
        <v>728</v>
      </c>
      <c r="C101" s="699"/>
      <c r="D101" s="699"/>
      <c r="E101" s="699"/>
      <c r="F101" s="700"/>
      <c r="G101" s="465"/>
    </row>
    <row r="102" spans="1:11" s="513" customFormat="1" ht="30" hidden="1" customHeight="1">
      <c r="A102" s="511" t="s">
        <v>394</v>
      </c>
      <c r="B102" s="686" t="s">
        <v>782</v>
      </c>
      <c r="C102" s="687"/>
      <c r="D102" s="687"/>
      <c r="E102" s="687"/>
      <c r="F102" s="688"/>
      <c r="G102" s="512"/>
    </row>
    <row r="103" spans="1:11" ht="148.5" hidden="1">
      <c r="A103" s="471" t="s">
        <v>632</v>
      </c>
      <c r="B103" s="471" t="s">
        <v>633</v>
      </c>
      <c r="C103" s="471"/>
      <c r="D103" s="514">
        <v>0.8</v>
      </c>
      <c r="E103" s="471" t="s">
        <v>795</v>
      </c>
      <c r="F103" s="472"/>
    </row>
    <row r="104" spans="1:11" s="513" customFormat="1" ht="20.100000000000001" hidden="1" customHeight="1">
      <c r="A104" s="511" t="s">
        <v>398</v>
      </c>
      <c r="B104" s="686" t="s">
        <v>783</v>
      </c>
      <c r="C104" s="687"/>
      <c r="D104" s="687"/>
      <c r="E104" s="687"/>
      <c r="F104" s="688"/>
      <c r="G104" s="512"/>
    </row>
    <row r="105" spans="1:11" ht="144" hidden="1" customHeight="1">
      <c r="A105" s="471" t="s">
        <v>632</v>
      </c>
      <c r="B105" s="471" t="s">
        <v>784</v>
      </c>
      <c r="C105" s="471"/>
      <c r="D105" s="514">
        <v>0.1</v>
      </c>
      <c r="E105" s="479" t="s">
        <v>785</v>
      </c>
      <c r="F105" s="472"/>
    </row>
    <row r="106" spans="1:11" ht="152.25" hidden="1" customHeight="1">
      <c r="A106" s="471" t="s">
        <v>640</v>
      </c>
      <c r="B106" s="471" t="s">
        <v>633</v>
      </c>
      <c r="C106" s="471"/>
      <c r="D106" s="514">
        <v>0.05</v>
      </c>
      <c r="E106" s="471" t="s">
        <v>795</v>
      </c>
      <c r="F106" s="472"/>
    </row>
    <row r="107" spans="1:11" ht="148.5" hidden="1">
      <c r="A107" s="471" t="s">
        <v>641</v>
      </c>
      <c r="B107" s="471" t="s">
        <v>786</v>
      </c>
      <c r="C107" s="471"/>
      <c r="D107" s="514">
        <v>0.65</v>
      </c>
      <c r="E107" s="479" t="s">
        <v>787</v>
      </c>
      <c r="F107" s="472"/>
    </row>
    <row r="108" spans="1:11" s="513" customFormat="1" ht="20.100000000000001" hidden="1" customHeight="1">
      <c r="A108" s="511" t="s">
        <v>757</v>
      </c>
      <c r="B108" s="686" t="s">
        <v>788</v>
      </c>
      <c r="C108" s="687"/>
      <c r="D108" s="687"/>
      <c r="E108" s="687"/>
      <c r="F108" s="688"/>
      <c r="G108" s="512"/>
    </row>
    <row r="109" spans="1:11" ht="176.25" hidden="1" customHeight="1">
      <c r="A109" s="471" t="s">
        <v>632</v>
      </c>
      <c r="B109" s="471" t="s">
        <v>784</v>
      </c>
      <c r="C109" s="471"/>
      <c r="D109" s="514">
        <v>0.2</v>
      </c>
      <c r="E109" s="479" t="s">
        <v>785</v>
      </c>
      <c r="F109" s="472"/>
    </row>
    <row r="110" spans="1:11" ht="153" hidden="1" customHeight="1">
      <c r="A110" s="471" t="s">
        <v>640</v>
      </c>
      <c r="B110" s="471" t="s">
        <v>633</v>
      </c>
      <c r="C110" s="471"/>
      <c r="D110" s="514">
        <v>0.1</v>
      </c>
      <c r="E110" s="479" t="s">
        <v>795</v>
      </c>
      <c r="F110" s="472"/>
    </row>
    <row r="111" spans="1:11" ht="147.75" hidden="1" customHeight="1">
      <c r="A111" s="471" t="s">
        <v>641</v>
      </c>
      <c r="B111" s="471" t="s">
        <v>789</v>
      </c>
      <c r="C111" s="471"/>
      <c r="D111" s="514">
        <v>0.3</v>
      </c>
      <c r="E111" s="479" t="s">
        <v>790</v>
      </c>
      <c r="F111" s="472"/>
    </row>
    <row r="112" spans="1:11" ht="155.25" hidden="1" customHeight="1">
      <c r="A112" s="471" t="s">
        <v>642</v>
      </c>
      <c r="B112" s="471" t="s">
        <v>791</v>
      </c>
      <c r="C112" s="471"/>
      <c r="D112" s="514">
        <v>0.2</v>
      </c>
      <c r="E112" s="479" t="s">
        <v>792</v>
      </c>
      <c r="F112" s="472"/>
    </row>
    <row r="113" spans="1:8" s="491" customFormat="1" ht="225" customHeight="1">
      <c r="A113" s="714" t="s">
        <v>737</v>
      </c>
      <c r="B113" s="715"/>
      <c r="C113" s="715"/>
      <c r="D113" s="715"/>
      <c r="E113" s="715"/>
      <c r="F113" s="716"/>
      <c r="G113" s="490"/>
    </row>
    <row r="114" spans="1:8" ht="20.100000000000001" customHeight="1">
      <c r="A114" s="492"/>
      <c r="B114" s="492"/>
      <c r="C114" s="492"/>
      <c r="D114" s="492"/>
    </row>
    <row r="115" spans="1:8" s="463" customFormat="1">
      <c r="A115" s="486" t="s">
        <v>6</v>
      </c>
      <c r="B115" s="493" t="str">
        <f>'Attach 11'!B27</f>
        <v>--</v>
      </c>
      <c r="C115" s="493"/>
      <c r="E115" s="486" t="s">
        <v>4</v>
      </c>
      <c r="F115" s="486" t="str">
        <f>'Attach 11'!E27</f>
        <v/>
      </c>
      <c r="H115" s="464"/>
    </row>
    <row r="116" spans="1:8" s="463" customFormat="1">
      <c r="A116" s="486" t="s">
        <v>7</v>
      </c>
      <c r="B116" s="486" t="str">
        <f>'Attach 11'!B28</f>
        <v/>
      </c>
      <c r="C116" s="486"/>
      <c r="E116" s="486" t="s">
        <v>155</v>
      </c>
      <c r="F116" s="494" t="str">
        <f>'Attach 11'!E28</f>
        <v/>
      </c>
      <c r="H116" s="464"/>
    </row>
    <row r="117" spans="1:8" s="463" customFormat="1">
      <c r="A117" s="494"/>
      <c r="B117" s="494"/>
      <c r="C117" s="494"/>
      <c r="D117" s="486"/>
      <c r="E117" s="495"/>
      <c r="F117" s="494"/>
      <c r="H117" s="464"/>
    </row>
  </sheetData>
  <sheetProtection password="C264" sheet="1" formatColumns="0" formatRows="0" selectLockedCells="1"/>
  <customSheetViews>
    <customSheetView guid="{1A6C211D-477E-416D-87F8-1BF3866A431B}"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DDDB5B4F-51D3-41E0-AB7C-B8643638B644}" scale="80" showPageBreaks="1" showGridLines="0" zeroValues="0" printArea="1" hiddenRows="1" hiddenColumns="1" view="pageBreakPreview" topLeftCell="A23">
      <selection activeCell="F23" sqref="F23"/>
      <pageMargins left="0.59" right="0.31" top="0.47" bottom="0.48" header="0.28000000000000003" footer="0.23"/>
      <pageSetup paperSize="9" scale="70" orientation="portrait" r:id="rId5"/>
      <headerFooter alignWithMargins="0">
        <oddFooter>&amp;R&amp;"Book Antiqua,Bold"&amp;8 Page &amp;P of &amp;N</oddFooter>
      </headerFooter>
    </customSheetView>
  </customSheetViews>
  <mergeCells count="48">
    <mergeCell ref="A113:F113"/>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9:F69"/>
    <mergeCell ref="A45:F45"/>
    <mergeCell ref="B46:F46"/>
    <mergeCell ref="C47:D47"/>
    <mergeCell ref="A53:F53"/>
    <mergeCell ref="B54:F54"/>
    <mergeCell ref="B104:F104"/>
    <mergeCell ref="B108:F108"/>
    <mergeCell ref="B16:C16"/>
    <mergeCell ref="B17:C17"/>
    <mergeCell ref="B90:F90"/>
    <mergeCell ref="B96:F96"/>
    <mergeCell ref="A100:F100"/>
    <mergeCell ref="B101:F101"/>
    <mergeCell ref="B102:F102"/>
    <mergeCell ref="B70:F70"/>
    <mergeCell ref="A77:F77"/>
    <mergeCell ref="B78:F78"/>
    <mergeCell ref="B83:F83"/>
    <mergeCell ref="B89:F89"/>
    <mergeCell ref="C55:D55"/>
    <mergeCell ref="A61:F61"/>
  </mergeCells>
  <dataValidations count="7">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sqref="D98" xr:uid="{6669A996-F0BF-4C57-8119-6CDA0C9E2587}">
      <formula1>"0.65,0.66,0.67,0.68,0.69,0.70,0.71,0.72,0.73"</formula1>
    </dataValidation>
    <dataValidation type="list" allowBlank="1" showInputMessage="1" showErrorMessage="1" prompt="Copper(a) /Aluminium(a)" sqref="B98:C98" xr:uid="{09076E34-666C-4E47-9544-A2349B7F3536}">
      <formula1>$K$97:$K$98</formula1>
    </dataValidation>
  </dataValidations>
  <pageMargins left="0.59" right="0.31" top="0.47" bottom="0.48" header="0.28000000000000003" footer="0.23"/>
  <pageSetup paperSize="9" scale="70" orientation="portrait" r:id="rId6"/>
  <headerFooter alignWithMargins="0">
    <oddFooter>&amp;R&amp;"Book Antiqua,Bold"&amp;8 Page &amp;P of &amp;N</oddFooter>
  </headerFooter>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:CC/NT/W-AIS/DOM/A10/23/03286</v>
      </c>
      <c r="B1" s="22"/>
      <c r="C1" s="22"/>
      <c r="D1" s="22"/>
      <c r="E1" s="23" t="str">
        <f>"Attachment-13 " &amp; 'Attach 3(JV)'!AT1</f>
        <v xml:space="preserve">Attachment-13 </v>
      </c>
    </row>
    <row r="3" spans="1:9" ht="81"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26"/>
      <c r="G3" s="27"/>
      <c r="H3" s="26"/>
    </row>
    <row r="4" spans="1:9" ht="20.100000000000001" customHeight="1">
      <c r="A4" s="28"/>
      <c r="H4" s="30"/>
      <c r="I4" s="11"/>
    </row>
    <row r="5" spans="1:9" ht="20.100000000000001" customHeight="1">
      <c r="A5" s="594" t="s">
        <v>0</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 t="str">
        <f>'Attach 3(JV)'!E8</f>
        <v>Contract Services</v>
      </c>
      <c r="H8" s="30"/>
      <c r="I8" s="11"/>
    </row>
    <row r="9" spans="1:9" ht="20.100000000000001" customHeight="1">
      <c r="A9" s="13" t="s">
        <v>351</v>
      </c>
      <c r="B9" s="596" t="str">
        <f>'Attach 3(JV)'!B9</f>
        <v/>
      </c>
      <c r="C9" s="596"/>
      <c r="D9" s="596"/>
      <c r="E9" s="12" t="str">
        <f>'Attach 3(JV)'!E9</f>
        <v>Power Grid Corporation of India Ltd.,</v>
      </c>
      <c r="H9" s="30"/>
      <c r="I9" s="11"/>
    </row>
    <row r="10" spans="1:9" ht="20.100000000000001" customHeight="1">
      <c r="A10" s="13" t="s">
        <v>353</v>
      </c>
      <c r="B10" s="596" t="str">
        <f>'Attach 3(JV)'!B10</f>
        <v/>
      </c>
      <c r="C10" s="596"/>
      <c r="D10" s="596"/>
      <c r="E10" s="12" t="str">
        <f>'Attach 3(JV)'!E10</f>
        <v>"Saudamini", Plot No. 2, Sector 29</v>
      </c>
      <c r="H10" s="30"/>
      <c r="I10" s="11"/>
    </row>
    <row r="11" spans="1:9" ht="20.100000000000001" customHeight="1">
      <c r="B11" s="596" t="str">
        <f>'Attach 3(JV)'!B11</f>
        <v/>
      </c>
      <c r="C11" s="596"/>
      <c r="D11" s="596"/>
      <c r="E11" s="12" t="str">
        <f>'Attach 3(JV)'!E11</f>
        <v>Gurgaon (Haryana) - 122001</v>
      </c>
      <c r="G11" s="59" t="s">
        <v>470</v>
      </c>
    </row>
    <row r="12" spans="1:9" ht="20.100000000000001" customHeight="1">
      <c r="A12" s="32"/>
      <c r="B12" s="596" t="str">
        <f>'Attach 3(JV)'!B12</f>
        <v/>
      </c>
      <c r="C12" s="596"/>
      <c r="D12" s="596"/>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600" t="s">
        <v>1</v>
      </c>
      <c r="B16" s="600"/>
      <c r="C16" s="600"/>
      <c r="D16" s="600"/>
      <c r="E16" s="600"/>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QjxVCp3pE8HkKA0hT7EaiM0bhzCtpRiZwqD/doYyqaGCTQ4acDDNmzENGMCQ11ncNe4IryxGbKbN5NfL9JvyvA==" saltValue="M6smUCHf0+xzuTSwcZWSGw==" spinCount="100000" sheet="1" formatColumns="0" formatRows="0" selectLockedCells="1"/>
  <customSheetViews>
    <customSheetView guid="{1A6C211D-477E-416D-87F8-1BF3866A431B}"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 guid="{DDDB5B4F-51D3-41E0-AB7C-B8643638B644}" showPageBreaks="1" showGridLines="0" fitToPage="1" printArea="1" view="pageBreakPreview">
      <selection activeCell="E26" sqref="E26"/>
      <pageMargins left="0.75" right="0.63" top="0.57999999999999996" bottom="0.6" header="0.34" footer="0.35"/>
      <pageSetup scale="86" orientation="portrait" r:id="rId31"/>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2"/>
  <headerFooter alignWithMargins="0">
    <oddFooter>&amp;R&amp;"Book Antiqua,Bold"&amp;8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70" zoomScaleSheetLayoutView="70" workbookViewId="0">
      <selection activeCell="E28" sqref="E2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ht="15">
      <c r="A1" s="602" t="str">
        <f>'Attach 3(JV)'!A1</f>
        <v>Specification No. :CC/NT/W-AIS/DOM/A10/23/03286</v>
      </c>
      <c r="B1" s="602"/>
      <c r="C1" s="602"/>
      <c r="D1" s="602"/>
      <c r="E1" s="310" t="str">
        <f>"Attachment-14 " &amp; 'Attach 3(JV)'!AT1</f>
        <v xml:space="preserve">Attachment-14 </v>
      </c>
    </row>
    <row r="3" spans="1:9" ht="79.5"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26"/>
      <c r="G3" s="27"/>
      <c r="H3" s="26"/>
    </row>
    <row r="4" spans="1:9" ht="20.100000000000001" customHeight="1">
      <c r="A4" s="28"/>
      <c r="H4" s="30"/>
      <c r="I4" s="11"/>
    </row>
    <row r="5" spans="1:9" ht="20.100000000000001" customHeight="1">
      <c r="A5" s="594" t="s">
        <v>410</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 t="str">
        <f>'Attach 3(JV)'!E8</f>
        <v>Contract Services</v>
      </c>
      <c r="H8" s="30"/>
      <c r="I8" s="11"/>
    </row>
    <row r="9" spans="1:9" ht="20.100000000000001" customHeight="1">
      <c r="A9" s="13" t="s">
        <v>351</v>
      </c>
      <c r="B9" s="596" t="str">
        <f>'Attach 3(JV)'!B9</f>
        <v/>
      </c>
      <c r="C9" s="596"/>
      <c r="D9" s="596"/>
      <c r="E9" s="12" t="str">
        <f>'Attach 3(JV)'!E9</f>
        <v>Power Grid Corporation of India Ltd.,</v>
      </c>
      <c r="H9" s="30"/>
      <c r="I9" s="11"/>
    </row>
    <row r="10" spans="1:9" ht="20.100000000000001" customHeight="1">
      <c r="A10" s="13" t="s">
        <v>353</v>
      </c>
      <c r="B10" s="596" t="str">
        <f>'Attach 3(JV)'!B10</f>
        <v/>
      </c>
      <c r="C10" s="596"/>
      <c r="D10" s="596"/>
      <c r="E10" s="12" t="str">
        <f>'Attach 3(JV)'!E10</f>
        <v>"Saudamini", Plot No. 2, Sector 29</v>
      </c>
      <c r="H10" s="30"/>
      <c r="I10" s="11"/>
    </row>
    <row r="11" spans="1:9" ht="20.100000000000001" customHeight="1">
      <c r="B11" s="596" t="str">
        <f>'Attach 3(JV)'!B11</f>
        <v/>
      </c>
      <c r="C11" s="596"/>
      <c r="D11" s="596"/>
      <c r="E11" s="12" t="str">
        <f>'Attach 3(JV)'!E11</f>
        <v>Gurgaon (Haryana) - 122001</v>
      </c>
    </row>
    <row r="12" spans="1:9" ht="20.100000000000001" customHeight="1">
      <c r="A12" s="32"/>
      <c r="B12" s="596" t="str">
        <f>'Attach 3(JV)'!B12</f>
        <v/>
      </c>
      <c r="C12" s="596"/>
      <c r="D12" s="596"/>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45" customHeight="1">
      <c r="A16" s="724" t="s">
        <v>468</v>
      </c>
      <c r="B16" s="724"/>
      <c r="C16" s="724"/>
      <c r="D16" s="724"/>
      <c r="E16" s="724"/>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nXbh4PHbzMVhRBzQZKc8a9Al2rTY6SHQ/tTPqeS1US49VNRJURv3n+bs6BPXyfiTbDUqfF181V/V58HYVkSVGw==" saltValue="+mCwmHnSFTgsh/Xb/jYOiQ==" spinCount="100000" sheet="1" formatColumns="0" formatRows="0" selectLockedCells="1"/>
  <customSheetViews>
    <customSheetView guid="{1A6C211D-477E-416D-87F8-1BF3866A431B}"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3"/>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4"/>
      <headerFooter alignWithMargins="0">
        <oddFooter>&amp;R&amp;"Book Antiqua,Bold"&amp;8 Page &amp;P of &amp;N</oddFooter>
      </headerFooter>
    </customSheetView>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 guid="{DDDB5B4F-51D3-41E0-AB7C-B8643638B644}" scale="70" showPageBreaks="1" showGridLines="0" fitToPage="1" printArea="1" view="pageBreakPreview">
      <selection activeCell="E28" sqref="E28"/>
      <pageMargins left="0.75" right="0.63" top="0.57999999999999996" bottom="0.6" header="0.34" footer="0.35"/>
      <pageSetup scale="87" orientation="portrait" r:id="rId2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7"/>
  <headerFooter alignWithMargins="0">
    <oddFooter>&amp;R&amp;"Book Antiqua,Bold"&amp;8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activeCell="K6" sqref="K6"/>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6" customFormat="1" ht="32.1" customHeight="1">
      <c r="A1" s="737" t="s">
        <v>482</v>
      </c>
      <c r="B1" s="738"/>
      <c r="C1" s="738"/>
      <c r="D1" s="738"/>
      <c r="E1" s="738"/>
      <c r="F1" s="738"/>
      <c r="G1" s="738"/>
      <c r="H1" s="738"/>
      <c r="I1" s="739"/>
    </row>
    <row r="2" spans="1:9" s="266" customFormat="1" ht="32.1" customHeight="1">
      <c r="A2" s="263" t="s">
        <v>483</v>
      </c>
      <c r="B2" s="740" t="s">
        <v>484</v>
      </c>
      <c r="C2" s="740"/>
      <c r="D2" s="740"/>
      <c r="E2" s="740"/>
      <c r="F2" s="740"/>
      <c r="G2" s="740"/>
      <c r="H2" s="740"/>
      <c r="I2" s="741"/>
    </row>
    <row r="3" spans="1:9" s="266" customFormat="1" ht="32.1" customHeight="1">
      <c r="A3" s="263" t="s">
        <v>485</v>
      </c>
      <c r="B3" s="740" t="s">
        <v>486</v>
      </c>
      <c r="C3" s="740"/>
      <c r="D3" s="740"/>
      <c r="E3" s="740"/>
      <c r="F3" s="740"/>
      <c r="G3" s="740"/>
      <c r="H3" s="740"/>
      <c r="I3" s="741"/>
    </row>
    <row r="4" spans="1:9" s="266" customFormat="1" ht="32.1" customHeight="1">
      <c r="A4" s="263" t="s">
        <v>487</v>
      </c>
      <c r="B4" s="740" t="s">
        <v>488</v>
      </c>
      <c r="C4" s="740"/>
      <c r="D4" s="740"/>
      <c r="E4" s="740"/>
      <c r="F4" s="740"/>
      <c r="G4" s="740"/>
      <c r="H4" s="740"/>
      <c r="I4" s="741"/>
    </row>
    <row r="5" spans="1:9" s="266" customFormat="1" ht="32.1" customHeight="1">
      <c r="A5" s="263" t="s">
        <v>489</v>
      </c>
      <c r="B5" s="740" t="s">
        <v>490</v>
      </c>
      <c r="C5" s="740"/>
      <c r="D5" s="740"/>
      <c r="E5" s="740"/>
      <c r="F5" s="740"/>
      <c r="G5" s="740"/>
      <c r="H5" s="740"/>
      <c r="I5" s="741"/>
    </row>
    <row r="6" spans="1:9" s="266" customFormat="1" ht="32.1" customHeight="1">
      <c r="A6" s="264" t="s">
        <v>491</v>
      </c>
      <c r="B6" s="742" t="s">
        <v>610</v>
      </c>
      <c r="C6" s="742"/>
      <c r="D6" s="742"/>
      <c r="E6" s="742"/>
      <c r="F6" s="742"/>
      <c r="G6" s="742"/>
      <c r="H6" s="742"/>
      <c r="I6" s="743"/>
    </row>
    <row r="7" spans="1:9" s="266" customFormat="1" ht="32.1" customHeight="1">
      <c r="A7" s="265"/>
      <c r="C7" s="265"/>
      <c r="D7" s="265"/>
      <c r="E7" s="265"/>
      <c r="F7" s="265"/>
      <c r="G7" s="265"/>
      <c r="H7" s="265"/>
      <c r="I7" s="265"/>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745" t="s">
        <v>401</v>
      </c>
      <c r="B31" s="745"/>
      <c r="C31" s="745"/>
      <c r="D31" s="745"/>
      <c r="E31" s="745"/>
      <c r="F31" s="745"/>
      <c r="G31" s="745"/>
      <c r="H31" s="745"/>
      <c r="I31" s="745"/>
      <c r="J31" s="66"/>
    </row>
    <row r="32" spans="1:10" ht="15.75">
      <c r="A32" s="736" t="s">
        <v>402</v>
      </c>
      <c r="B32" s="736"/>
      <c r="C32" s="736"/>
      <c r="D32" s="736"/>
      <c r="E32" s="736"/>
      <c r="F32" s="736"/>
      <c r="G32" s="736"/>
      <c r="H32" s="736"/>
      <c r="I32" s="736"/>
      <c r="J32" s="66"/>
    </row>
    <row r="33" spans="1:10" ht="18.75">
      <c r="A33" s="746" t="s">
        <v>403</v>
      </c>
      <c r="B33" s="746"/>
      <c r="C33" s="746"/>
      <c r="D33" s="746"/>
      <c r="E33" s="746"/>
      <c r="F33" s="746"/>
      <c r="G33" s="746"/>
      <c r="H33" s="746"/>
      <c r="I33" s="746"/>
      <c r="J33" s="66"/>
    </row>
    <row r="34" spans="1:10" ht="36" customHeight="1">
      <c r="A34" s="747" t="s">
        <v>621</v>
      </c>
      <c r="B34" s="747"/>
      <c r="C34" s="747"/>
      <c r="D34" s="747"/>
      <c r="E34" s="747"/>
      <c r="F34" s="747"/>
      <c r="G34" s="747"/>
      <c r="H34" s="747"/>
      <c r="I34" s="747"/>
      <c r="J34" s="66"/>
    </row>
    <row r="35" spans="1:10" ht="16.5">
      <c r="A35" s="744" t="s">
        <v>537</v>
      </c>
      <c r="B35" s="744"/>
      <c r="C35" s="744"/>
      <c r="D35" s="744"/>
      <c r="E35" s="744"/>
      <c r="F35" s="744"/>
      <c r="G35" s="744"/>
      <c r="H35" s="744"/>
      <c r="I35" s="744"/>
      <c r="J35" s="66"/>
    </row>
    <row r="36" spans="1:10" ht="15.75">
      <c r="A36" s="736" t="s">
        <v>404</v>
      </c>
      <c r="B36" s="736"/>
      <c r="C36" s="736"/>
      <c r="D36" s="736"/>
      <c r="E36" s="736"/>
      <c r="F36" s="736"/>
      <c r="G36" s="736"/>
      <c r="H36" s="736"/>
      <c r="I36" s="736"/>
      <c r="J36" s="66"/>
    </row>
    <row r="37" spans="1:10" ht="15.75">
      <c r="A37" s="736">
        <f>'Names of Bidder'!D10</f>
        <v>0</v>
      </c>
      <c r="B37" s="736"/>
      <c r="C37" s="736"/>
      <c r="D37" s="736"/>
      <c r="E37" s="736"/>
      <c r="F37" s="736"/>
      <c r="G37" s="736"/>
      <c r="H37" s="736"/>
      <c r="I37" s="736"/>
      <c r="J37" s="66"/>
    </row>
    <row r="38" spans="1:10" ht="36.75" customHeight="1">
      <c r="A38" s="735" t="str">
        <f>" having its Registered Office at " &amp; 'Names of Bidder'!D11 &amp; " " &amp; 'Names of Bidder'!D12 &amp; " " &amp; 'Names of Bidder'!D13</f>
        <v xml:space="preserve"> having its Registered Office at   </v>
      </c>
      <c r="B38" s="735"/>
      <c r="C38" s="735"/>
      <c r="D38" s="735"/>
      <c r="E38" s="735"/>
      <c r="F38" s="735"/>
      <c r="G38" s="735"/>
      <c r="H38" s="735"/>
      <c r="I38" s="735"/>
      <c r="J38" s="66"/>
    </row>
    <row r="39" spans="1:10" ht="15.75">
      <c r="A39" s="736" t="str">
        <f>IF('Names of Bidder'!D6 = "Sole Bidder", " ", " and ")</f>
        <v xml:space="preserve"> </v>
      </c>
      <c r="B39" s="736"/>
      <c r="C39" s="736"/>
      <c r="D39" s="736"/>
      <c r="E39" s="736"/>
      <c r="F39" s="736"/>
      <c r="G39" s="736"/>
      <c r="H39" s="736"/>
      <c r="I39" s="736"/>
      <c r="J39" s="66"/>
    </row>
    <row r="40" spans="1:10" ht="17.25" customHeight="1">
      <c r="A40" s="735" t="str">
        <f>IF('Names of Bidder'!D6= "Sole Bidder", "", IF('Names of Bidder'!D7=1,'Names of Bidder'!D15,IF('Names of Bidder'!D7=2,'Names of Bidder'!D15&amp;" &amp; "&amp;'Names of Bidder'!D20,"")))</f>
        <v/>
      </c>
      <c r="B40" s="735"/>
      <c r="C40" s="735"/>
      <c r="D40" s="735"/>
      <c r="E40" s="735"/>
      <c r="F40" s="735"/>
      <c r="G40" s="735"/>
      <c r="H40" s="735"/>
      <c r="I40" s="735"/>
      <c r="J40" s="66"/>
    </row>
    <row r="41" spans="1:10" ht="39" customHeight="1">
      <c r="A41" s="73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35"/>
      <c r="C41" s="735"/>
      <c r="D41" s="735"/>
      <c r="E41" s="735"/>
      <c r="F41" s="735"/>
      <c r="G41" s="735"/>
      <c r="H41" s="735"/>
      <c r="I41" s="735"/>
      <c r="J41" s="66"/>
    </row>
    <row r="42" spans="1:10" ht="15.75">
      <c r="A42" s="736" t="s">
        <v>405</v>
      </c>
      <c r="B42" s="736"/>
      <c r="C42" s="736"/>
      <c r="D42" s="736"/>
      <c r="E42" s="736"/>
      <c r="F42" s="736"/>
      <c r="G42" s="736"/>
      <c r="H42" s="736"/>
      <c r="I42" s="736"/>
      <c r="J42" s="66"/>
    </row>
    <row r="43" spans="1:10" ht="16.5">
      <c r="A43" s="744" t="s">
        <v>406</v>
      </c>
      <c r="B43" s="744"/>
      <c r="C43" s="744"/>
      <c r="D43" s="744"/>
      <c r="E43" s="744"/>
      <c r="F43" s="744"/>
      <c r="G43" s="744"/>
      <c r="H43" s="744"/>
      <c r="I43" s="744"/>
      <c r="J43" s="66"/>
    </row>
    <row r="44" spans="1:10" ht="16.5">
      <c r="A44" s="744" t="s">
        <v>407</v>
      </c>
      <c r="B44" s="744"/>
      <c r="C44" s="744"/>
      <c r="D44" s="744"/>
      <c r="E44" s="744"/>
      <c r="F44" s="744"/>
      <c r="G44" s="744"/>
      <c r="H44" s="744"/>
      <c r="I44" s="744"/>
      <c r="J44" s="66"/>
    </row>
    <row r="45" spans="1:10" ht="99" customHeight="1">
      <c r="A45" s="725" t="str">
        <f>"POWERGRID intends to award, under laid-down organisational procedures, contract(s) for " &amp; Basic!B1</f>
        <v>POWERGRID intends to award, under laid-down organisational procedures, contract(s) for 220kV AIS Substation Extension Package SS-114 including supply of 220kV ICT &amp; 132kV EHV Cable for a) Extension of 220/132kV Ara S/S; b) 1x200MVA 220/132kV ICT at Ara S/S; c) 132kV, 1C, 1200Sqmm. XLPE Cu Cable associated with Eastern Region Expansion Scheme-XXXVI (ERES-XXXVI)</v>
      </c>
      <c r="B45" s="725"/>
      <c r="C45" s="725"/>
      <c r="D45" s="725"/>
      <c r="E45" s="725"/>
      <c r="F45" s="725"/>
      <c r="G45" s="725"/>
      <c r="H45" s="725"/>
      <c r="I45" s="725"/>
      <c r="J45" s="66"/>
    </row>
    <row r="46" spans="1:10" ht="16.5" customHeight="1">
      <c r="A46" s="225"/>
      <c r="B46" s="227"/>
      <c r="C46" s="227"/>
      <c r="D46" s="227"/>
      <c r="E46" s="227"/>
      <c r="F46" s="225"/>
      <c r="G46" s="227"/>
      <c r="H46" s="227"/>
      <c r="I46" s="227"/>
      <c r="J46" s="66"/>
    </row>
    <row r="47" spans="1:10" ht="21" customHeight="1">
      <c r="A47" s="604" t="s">
        <v>408</v>
      </c>
      <c r="B47" s="604"/>
      <c r="C47" s="604"/>
      <c r="D47" s="604"/>
      <c r="E47" s="729" t="s">
        <v>408</v>
      </c>
      <c r="F47" s="729"/>
      <c r="G47" s="729"/>
      <c r="H47" s="729"/>
      <c r="I47" s="729"/>
      <c r="J47" s="66"/>
    </row>
    <row r="48" spans="1:10" ht="32.25" customHeight="1">
      <c r="A48" s="730" t="s">
        <v>492</v>
      </c>
      <c r="B48" s="730"/>
      <c r="C48" s="730"/>
      <c r="D48" s="730"/>
      <c r="E48" s="731" t="s">
        <v>714</v>
      </c>
      <c r="F48" s="731"/>
      <c r="G48" s="731"/>
      <c r="H48" s="731"/>
      <c r="I48" s="731"/>
      <c r="J48" s="66"/>
    </row>
    <row r="49" spans="1:10" ht="18.75" customHeight="1">
      <c r="A49" s="228" t="s">
        <v>410</v>
      </c>
      <c r="B49" s="228"/>
      <c r="C49" s="228"/>
      <c r="D49" s="228"/>
      <c r="E49" s="228"/>
      <c r="F49" s="228"/>
      <c r="G49" s="228"/>
      <c r="H49" s="228"/>
      <c r="I49" s="229" t="s">
        <v>411</v>
      </c>
      <c r="J49" s="66"/>
    </row>
    <row r="50" spans="1:10" ht="127.5" customHeight="1">
      <c r="A50" s="725" t="str">
        <f>Basic!B1 &amp; " Package and Specification Number " &amp;  Basic!B3 &amp; " POWERGRID values full compliance with all relevant laws of the land, rules,  regulations, economic use of resources, and of fairness /  transparency in its relations with its Bidders/ Contractors."</f>
        <v>220kV AIS Substation Extension Package SS-114 including supply of 220kV ICT &amp; 132kV EHV Cable for a) Extension of 220/132kV Ara S/S; b) 1x200MVA 220/132kV ICT at Ara S/S; c) 132kV, 1C, 1200Sqmm. XLPE Cu Cable associated with Eastern Region Expansion Scheme-XXXVI (ERES-XXXVI) Package and Specification Number CC/NT/W-AIS/DOM/A10/23/03286 POWERGRID values full compliance with all relevant laws of the land, rules,  regulations, economic use of resources, and of fairness /  transparency in its relations with its Bidders/ Contractors.</v>
      </c>
      <c r="B50" s="725"/>
      <c r="C50" s="725"/>
      <c r="D50" s="725"/>
      <c r="E50" s="725"/>
      <c r="F50" s="725"/>
      <c r="G50" s="725"/>
      <c r="H50" s="725"/>
      <c r="I50" s="725"/>
    </row>
    <row r="51" spans="1:10" ht="8.1" customHeight="1">
      <c r="A51" s="230"/>
      <c r="B51" s="148"/>
      <c r="C51" s="148"/>
      <c r="D51" s="148"/>
      <c r="E51" s="148"/>
      <c r="F51" s="148"/>
      <c r="G51" s="148"/>
      <c r="H51" s="148"/>
      <c r="I51" s="148"/>
    </row>
    <row r="52" spans="1:10" ht="35.25" customHeight="1">
      <c r="A52" s="725" t="s">
        <v>412</v>
      </c>
      <c r="B52" s="725"/>
      <c r="C52" s="725"/>
      <c r="D52" s="725"/>
      <c r="E52" s="725"/>
      <c r="F52" s="725"/>
      <c r="G52" s="725"/>
      <c r="H52" s="725"/>
      <c r="I52" s="725"/>
    </row>
    <row r="53" spans="1:10" ht="8.1" customHeight="1">
      <c r="A53" s="231"/>
      <c r="B53" s="148"/>
      <c r="C53" s="148"/>
      <c r="D53" s="148"/>
      <c r="E53" s="148"/>
      <c r="F53" s="148"/>
      <c r="G53" s="148"/>
      <c r="H53" s="148"/>
      <c r="I53" s="148"/>
    </row>
    <row r="54" spans="1:10" ht="15.75">
      <c r="A54" s="734" t="s">
        <v>413</v>
      </c>
      <c r="B54" s="734"/>
      <c r="C54" s="734"/>
      <c r="D54" s="734"/>
      <c r="E54" s="734"/>
      <c r="F54" s="734"/>
      <c r="G54" s="734"/>
      <c r="H54" s="734"/>
      <c r="I54" s="734"/>
    </row>
    <row r="55" spans="1:10" ht="8.1" customHeight="1">
      <c r="A55" s="231"/>
      <c r="B55" s="148"/>
      <c r="C55" s="148"/>
      <c r="D55" s="148"/>
      <c r="E55" s="148"/>
      <c r="F55" s="148"/>
      <c r="G55" s="148"/>
      <c r="H55" s="148"/>
      <c r="I55" s="148"/>
    </row>
    <row r="56" spans="1:10" ht="16.5">
      <c r="A56" s="732" t="s">
        <v>414</v>
      </c>
      <c r="B56" s="732"/>
      <c r="C56" s="732"/>
      <c r="D56" s="732"/>
      <c r="E56" s="732"/>
      <c r="F56" s="732"/>
      <c r="G56" s="732"/>
      <c r="H56" s="732"/>
      <c r="I56" s="732"/>
    </row>
    <row r="57" spans="1:10" ht="8.1" customHeight="1">
      <c r="A57" s="232"/>
      <c r="B57" s="148"/>
      <c r="C57" s="148"/>
      <c r="D57" s="148"/>
      <c r="E57" s="148"/>
      <c r="F57" s="148"/>
      <c r="G57" s="148"/>
      <c r="H57" s="148"/>
      <c r="I57" s="148"/>
    </row>
    <row r="58" spans="1:10" ht="37.5" customHeight="1">
      <c r="A58" s="233" t="s">
        <v>415</v>
      </c>
      <c r="B58" s="604" t="s">
        <v>416</v>
      </c>
      <c r="C58" s="604"/>
      <c r="D58" s="604"/>
      <c r="E58" s="604"/>
      <c r="F58" s="604"/>
      <c r="G58" s="604"/>
      <c r="H58" s="604"/>
      <c r="I58" s="604"/>
    </row>
    <row r="59" spans="1:10" ht="8.1" customHeight="1">
      <c r="A59" s="231"/>
      <c r="B59" s="148"/>
      <c r="C59" s="148"/>
      <c r="D59" s="148"/>
      <c r="E59" s="148"/>
      <c r="F59" s="148"/>
      <c r="G59" s="148"/>
      <c r="H59" s="148"/>
      <c r="I59" s="148"/>
    </row>
    <row r="60" spans="1:10" ht="67.5" customHeight="1">
      <c r="A60" s="148"/>
      <c r="B60" s="233" t="s">
        <v>417</v>
      </c>
      <c r="C60" s="604" t="s">
        <v>418</v>
      </c>
      <c r="D60" s="604"/>
      <c r="E60" s="604"/>
      <c r="F60" s="604"/>
      <c r="G60" s="604"/>
      <c r="H60" s="604"/>
      <c r="I60" s="604"/>
    </row>
    <row r="61" spans="1:10" ht="8.1" customHeight="1">
      <c r="A61" s="148"/>
      <c r="B61" s="233"/>
      <c r="C61" s="225"/>
      <c r="D61" s="225"/>
      <c r="E61" s="225"/>
      <c r="F61" s="225"/>
      <c r="G61" s="225"/>
      <c r="H61" s="225"/>
      <c r="I61" s="225"/>
    </row>
    <row r="62" spans="1:10" ht="83.25" customHeight="1">
      <c r="A62" s="148"/>
      <c r="B62" s="233" t="s">
        <v>419</v>
      </c>
      <c r="C62" s="604" t="s">
        <v>663</v>
      </c>
      <c r="D62" s="604"/>
      <c r="E62" s="604"/>
      <c r="F62" s="604"/>
      <c r="G62" s="604"/>
      <c r="H62" s="604"/>
      <c r="I62" s="604"/>
    </row>
    <row r="63" spans="1:10" ht="8.1" customHeight="1">
      <c r="A63" s="148"/>
      <c r="B63" s="233"/>
      <c r="C63" s="225"/>
      <c r="D63" s="225"/>
      <c r="E63" s="225"/>
      <c r="F63" s="225"/>
      <c r="G63" s="225"/>
      <c r="H63" s="225"/>
      <c r="I63" s="225"/>
    </row>
    <row r="64" spans="1:10" ht="50.25" customHeight="1">
      <c r="A64" s="148"/>
      <c r="B64" s="233" t="s">
        <v>420</v>
      </c>
      <c r="C64" s="604" t="s">
        <v>664</v>
      </c>
      <c r="D64" s="604"/>
      <c r="E64" s="604"/>
      <c r="F64" s="604"/>
      <c r="G64" s="604"/>
      <c r="H64" s="604"/>
      <c r="I64" s="604"/>
    </row>
    <row r="65" spans="1:10" ht="8.1" customHeight="1">
      <c r="A65" s="148"/>
      <c r="B65" s="233"/>
      <c r="C65" s="225"/>
      <c r="D65" s="225"/>
      <c r="E65" s="225"/>
      <c r="F65" s="225"/>
      <c r="G65" s="225"/>
      <c r="H65" s="225"/>
      <c r="I65" s="225"/>
    </row>
    <row r="66" spans="1:10" ht="69" customHeight="1">
      <c r="A66" s="233" t="s">
        <v>421</v>
      </c>
      <c r="B66" s="604" t="s">
        <v>665</v>
      </c>
      <c r="C66" s="604"/>
      <c r="D66" s="604"/>
      <c r="E66" s="604"/>
      <c r="F66" s="604"/>
      <c r="G66" s="604"/>
      <c r="H66" s="604"/>
      <c r="I66" s="604"/>
    </row>
    <row r="67" spans="1:10" ht="8.1" customHeight="1">
      <c r="A67" s="148"/>
      <c r="B67" s="233"/>
      <c r="C67" s="225"/>
      <c r="D67" s="225"/>
      <c r="E67" s="225"/>
      <c r="F67" s="225"/>
      <c r="G67" s="225"/>
      <c r="H67" s="225"/>
      <c r="I67" s="225"/>
    </row>
    <row r="68" spans="1:10" ht="16.5">
      <c r="A68" s="732" t="s">
        <v>422</v>
      </c>
      <c r="B68" s="732"/>
      <c r="C68" s="732"/>
      <c r="D68" s="732"/>
      <c r="E68" s="732"/>
      <c r="F68" s="732"/>
      <c r="G68" s="732"/>
      <c r="H68" s="732"/>
      <c r="I68" s="732"/>
    </row>
    <row r="69" spans="1:10" ht="8.1" customHeight="1">
      <c r="A69" s="148"/>
      <c r="B69" s="233"/>
      <c r="C69" s="225"/>
      <c r="D69" s="225"/>
      <c r="E69" s="225"/>
      <c r="F69" s="225"/>
      <c r="G69" s="225"/>
      <c r="H69" s="225"/>
      <c r="I69" s="225"/>
    </row>
    <row r="70" spans="1:10" ht="49.5" customHeight="1">
      <c r="A70" s="233" t="s">
        <v>415</v>
      </c>
      <c r="B70" s="604" t="s">
        <v>666</v>
      </c>
      <c r="C70" s="604"/>
      <c r="D70" s="604"/>
      <c r="E70" s="604"/>
      <c r="F70" s="604"/>
      <c r="G70" s="604"/>
      <c r="H70" s="604"/>
      <c r="I70" s="604"/>
    </row>
    <row r="71" spans="1:10" ht="24" customHeight="1">
      <c r="A71" s="225"/>
      <c r="B71" s="228"/>
      <c r="C71" s="228"/>
      <c r="D71" s="228"/>
      <c r="E71" s="228"/>
      <c r="F71" s="225"/>
      <c r="G71" s="228"/>
      <c r="H71" s="228"/>
      <c r="I71" s="228"/>
      <c r="J71" s="66"/>
    </row>
    <row r="72" spans="1:10" ht="21" customHeight="1">
      <c r="A72" s="604" t="s">
        <v>408</v>
      </c>
      <c r="B72" s="604"/>
      <c r="C72" s="604"/>
      <c r="D72" s="604"/>
      <c r="E72" s="729" t="s">
        <v>408</v>
      </c>
      <c r="F72" s="729"/>
      <c r="G72" s="729"/>
      <c r="H72" s="729"/>
      <c r="I72" s="729"/>
      <c r="J72" s="66"/>
    </row>
    <row r="73" spans="1:10" ht="33" customHeight="1">
      <c r="A73" s="730" t="s">
        <v>409</v>
      </c>
      <c r="B73" s="730"/>
      <c r="C73" s="730"/>
      <c r="D73" s="730"/>
      <c r="E73" s="731" t="s">
        <v>714</v>
      </c>
      <c r="F73" s="731"/>
      <c r="G73" s="731"/>
      <c r="H73" s="731"/>
      <c r="I73" s="731"/>
      <c r="J73" s="66"/>
    </row>
    <row r="74" spans="1:10" ht="15.75">
      <c r="A74" s="228" t="s">
        <v>410</v>
      </c>
      <c r="B74" s="228"/>
      <c r="C74" s="228"/>
      <c r="D74" s="228"/>
      <c r="E74" s="228"/>
      <c r="F74" s="228"/>
      <c r="G74" s="228"/>
      <c r="H74" s="228"/>
      <c r="I74" s="229" t="s">
        <v>423</v>
      </c>
      <c r="J74" s="66"/>
    </row>
    <row r="75" spans="1:10" ht="99" customHeight="1">
      <c r="A75" s="148"/>
      <c r="B75" s="233" t="s">
        <v>424</v>
      </c>
      <c r="C75" s="604" t="s">
        <v>667</v>
      </c>
      <c r="D75" s="604"/>
      <c r="E75" s="604"/>
      <c r="F75" s="604"/>
      <c r="G75" s="604"/>
      <c r="H75" s="604"/>
      <c r="I75" s="604"/>
    </row>
    <row r="76" spans="1:10" ht="9.9499999999999993" customHeight="1">
      <c r="A76" s="148"/>
      <c r="B76" s="124"/>
      <c r="C76" s="231"/>
      <c r="D76" s="231"/>
      <c r="E76" s="231"/>
      <c r="F76" s="231"/>
      <c r="G76" s="231"/>
      <c r="H76" s="231"/>
      <c r="I76" s="231"/>
    </row>
    <row r="77" spans="1:10" ht="84.75" customHeight="1">
      <c r="A77" s="148"/>
      <c r="B77" s="233" t="s">
        <v>419</v>
      </c>
      <c r="C77" s="604" t="s">
        <v>668</v>
      </c>
      <c r="D77" s="604"/>
      <c r="E77" s="604"/>
      <c r="F77" s="604"/>
      <c r="G77" s="604"/>
      <c r="H77" s="604"/>
      <c r="I77" s="604"/>
    </row>
    <row r="78" spans="1:10" ht="9.9499999999999993" customHeight="1">
      <c r="A78" s="148"/>
      <c r="B78" s="233"/>
      <c r="C78" s="234"/>
      <c r="D78" s="234"/>
      <c r="E78" s="234"/>
      <c r="F78" s="234"/>
      <c r="G78" s="234"/>
      <c r="H78" s="234"/>
      <c r="I78" s="234"/>
    </row>
    <row r="79" spans="1:10" ht="63" customHeight="1">
      <c r="A79" s="148"/>
      <c r="B79" s="233" t="s">
        <v>420</v>
      </c>
      <c r="C79" s="604" t="s">
        <v>669</v>
      </c>
      <c r="D79" s="604"/>
      <c r="E79" s="604"/>
      <c r="F79" s="604"/>
      <c r="G79" s="604"/>
      <c r="H79" s="604"/>
      <c r="I79" s="604"/>
    </row>
    <row r="80" spans="1:10" ht="9.9499999999999993" customHeight="1">
      <c r="A80" s="148"/>
      <c r="B80" s="233"/>
      <c r="C80" s="234"/>
      <c r="D80" s="234"/>
      <c r="E80" s="234"/>
      <c r="F80" s="234"/>
      <c r="G80" s="234"/>
      <c r="H80" s="234"/>
      <c r="I80" s="234"/>
    </row>
    <row r="81" spans="1:10" ht="80.25" customHeight="1">
      <c r="A81" s="148"/>
      <c r="B81" s="233" t="s">
        <v>425</v>
      </c>
      <c r="C81" s="604" t="s">
        <v>426</v>
      </c>
      <c r="D81" s="604"/>
      <c r="E81" s="604"/>
      <c r="F81" s="604"/>
      <c r="G81" s="604"/>
      <c r="H81" s="604"/>
      <c r="I81" s="604"/>
    </row>
    <row r="82" spans="1:10" ht="9.9499999999999993" customHeight="1">
      <c r="A82" s="148"/>
      <c r="B82" s="233"/>
      <c r="C82" s="234"/>
      <c r="D82" s="234"/>
      <c r="E82" s="234"/>
      <c r="F82" s="234"/>
      <c r="G82" s="234"/>
      <c r="H82" s="234"/>
      <c r="I82" s="234"/>
    </row>
    <row r="83" spans="1:10" ht="66" customHeight="1">
      <c r="A83" s="148"/>
      <c r="B83" s="233" t="s">
        <v>427</v>
      </c>
      <c r="C83" s="604" t="s">
        <v>670</v>
      </c>
      <c r="D83" s="604"/>
      <c r="E83" s="604"/>
      <c r="F83" s="604"/>
      <c r="G83" s="604"/>
      <c r="H83" s="604"/>
      <c r="I83" s="604"/>
    </row>
    <row r="84" spans="1:10" ht="9.9499999999999993" customHeight="1">
      <c r="A84" s="148"/>
      <c r="B84" s="233"/>
      <c r="C84" s="234"/>
      <c r="D84" s="234"/>
      <c r="E84" s="234"/>
      <c r="F84" s="234"/>
      <c r="G84" s="234"/>
      <c r="H84" s="234"/>
      <c r="I84" s="234"/>
    </row>
    <row r="85" spans="1:10" ht="50.25" customHeight="1">
      <c r="A85" s="148"/>
      <c r="B85" s="233" t="s">
        <v>428</v>
      </c>
      <c r="C85" s="604" t="s">
        <v>671</v>
      </c>
      <c r="D85" s="604"/>
      <c r="E85" s="604"/>
      <c r="F85" s="604"/>
      <c r="G85" s="604"/>
      <c r="H85" s="604"/>
      <c r="I85" s="604"/>
    </row>
    <row r="86" spans="1:10" ht="36" customHeight="1">
      <c r="A86" s="148"/>
      <c r="B86" s="233" t="s">
        <v>672</v>
      </c>
      <c r="C86" s="604" t="s">
        <v>673</v>
      </c>
      <c r="D86" s="604"/>
      <c r="E86" s="604"/>
      <c r="F86" s="604"/>
      <c r="G86" s="604"/>
      <c r="H86" s="604"/>
      <c r="I86" s="604"/>
    </row>
    <row r="87" spans="1:10" ht="8.1" customHeight="1">
      <c r="A87" s="148"/>
      <c r="B87" s="234"/>
      <c r="C87" s="234"/>
      <c r="D87" s="234"/>
      <c r="E87" s="234"/>
      <c r="F87" s="234"/>
      <c r="G87" s="234"/>
      <c r="H87" s="234"/>
      <c r="I87" s="234"/>
    </row>
    <row r="88" spans="1:10" ht="37.5" customHeight="1">
      <c r="A88" s="233" t="s">
        <v>421</v>
      </c>
      <c r="B88" s="604" t="s">
        <v>429</v>
      </c>
      <c r="C88" s="604"/>
      <c r="D88" s="604"/>
      <c r="E88" s="604"/>
      <c r="F88" s="604"/>
      <c r="G88" s="604"/>
      <c r="H88" s="604"/>
      <c r="I88" s="604"/>
    </row>
    <row r="89" spans="1:10" ht="36" customHeight="1">
      <c r="A89" s="225"/>
      <c r="B89" s="228"/>
      <c r="C89" s="228"/>
      <c r="D89" s="228"/>
      <c r="E89" s="228"/>
      <c r="F89" s="225"/>
      <c r="G89" s="228"/>
      <c r="H89" s="228"/>
      <c r="I89" s="228"/>
      <c r="J89" s="66"/>
    </row>
    <row r="90" spans="1:10" ht="21" customHeight="1">
      <c r="A90" s="604" t="s">
        <v>408</v>
      </c>
      <c r="B90" s="604"/>
      <c r="C90" s="604"/>
      <c r="D90" s="604"/>
      <c r="E90" s="729" t="s">
        <v>408</v>
      </c>
      <c r="F90" s="729"/>
      <c r="G90" s="729"/>
      <c r="H90" s="729"/>
      <c r="I90" s="729"/>
      <c r="J90" s="66"/>
    </row>
    <row r="91" spans="1:10" ht="33" customHeight="1">
      <c r="A91" s="730" t="s">
        <v>409</v>
      </c>
      <c r="B91" s="730"/>
      <c r="C91" s="730"/>
      <c r="D91" s="730"/>
      <c r="E91" s="731" t="s">
        <v>714</v>
      </c>
      <c r="F91" s="731"/>
      <c r="G91" s="731"/>
      <c r="H91" s="731"/>
      <c r="I91" s="731"/>
      <c r="J91" s="66"/>
    </row>
    <row r="92" spans="1:10" ht="15.75">
      <c r="A92" s="228" t="s">
        <v>410</v>
      </c>
      <c r="B92" s="228"/>
      <c r="C92" s="228"/>
      <c r="D92" s="228"/>
      <c r="E92" s="228"/>
      <c r="F92" s="228"/>
      <c r="G92" s="228"/>
      <c r="H92" s="228"/>
      <c r="I92" s="229" t="s">
        <v>430</v>
      </c>
      <c r="J92" s="66"/>
    </row>
    <row r="93" spans="1:10" ht="15.75">
      <c r="A93" s="228"/>
      <c r="B93" s="228"/>
      <c r="C93" s="228"/>
      <c r="D93" s="228"/>
      <c r="E93" s="228"/>
      <c r="F93" s="228"/>
      <c r="G93" s="228"/>
      <c r="H93" s="228"/>
      <c r="I93" s="229"/>
      <c r="J93" s="66"/>
    </row>
    <row r="94" spans="1:10" ht="16.5">
      <c r="A94" s="732" t="s">
        <v>431</v>
      </c>
      <c r="B94" s="732"/>
      <c r="C94" s="732"/>
      <c r="D94" s="732"/>
      <c r="E94" s="732"/>
      <c r="F94" s="732"/>
      <c r="G94" s="732"/>
      <c r="H94" s="732"/>
      <c r="I94" s="732"/>
    </row>
    <row r="95" spans="1:10" ht="8.1" customHeight="1">
      <c r="A95" s="148"/>
      <c r="B95" s="234"/>
      <c r="C95" s="234"/>
      <c r="D95" s="234"/>
      <c r="E95" s="234"/>
      <c r="F95" s="234"/>
      <c r="G95" s="234"/>
      <c r="H95" s="234"/>
      <c r="I95" s="234"/>
    </row>
    <row r="96" spans="1:10" ht="80.25" customHeight="1">
      <c r="A96" s="233" t="s">
        <v>415</v>
      </c>
      <c r="B96" s="604" t="s">
        <v>674</v>
      </c>
      <c r="C96" s="604"/>
      <c r="D96" s="604"/>
      <c r="E96" s="604"/>
      <c r="F96" s="604"/>
      <c r="G96" s="604"/>
      <c r="H96" s="604"/>
      <c r="I96" s="604"/>
    </row>
    <row r="97" spans="1:10" ht="8.1" customHeight="1">
      <c r="A97" s="148"/>
      <c r="B97" s="234"/>
      <c r="C97" s="234"/>
      <c r="D97" s="234"/>
      <c r="E97" s="234"/>
      <c r="F97" s="234"/>
      <c r="G97" s="234"/>
      <c r="H97" s="234"/>
      <c r="I97" s="234"/>
    </row>
    <row r="98" spans="1:10" ht="160.5" customHeight="1">
      <c r="A98" s="233" t="s">
        <v>421</v>
      </c>
      <c r="B98" s="604" t="s">
        <v>675</v>
      </c>
      <c r="C98" s="604"/>
      <c r="D98" s="604"/>
      <c r="E98" s="604"/>
      <c r="F98" s="604"/>
      <c r="G98" s="604"/>
      <c r="H98" s="604"/>
      <c r="I98" s="604"/>
    </row>
    <row r="99" spans="1:10" ht="8.1" customHeight="1">
      <c r="A99" s="148"/>
      <c r="B99" s="234"/>
      <c r="C99" s="234"/>
      <c r="D99" s="234"/>
      <c r="E99" s="234"/>
      <c r="F99" s="234"/>
      <c r="G99" s="234"/>
      <c r="H99" s="234"/>
      <c r="I99" s="234"/>
    </row>
    <row r="100" spans="1:10" ht="51.75" customHeight="1">
      <c r="A100" s="233" t="s">
        <v>432</v>
      </c>
      <c r="B100" s="604" t="s">
        <v>676</v>
      </c>
      <c r="C100" s="604"/>
      <c r="D100" s="604"/>
      <c r="E100" s="604"/>
      <c r="F100" s="604"/>
      <c r="G100" s="604"/>
      <c r="H100" s="604"/>
      <c r="I100" s="604"/>
    </row>
    <row r="101" spans="1:10" ht="15" customHeight="1">
      <c r="A101" s="231"/>
      <c r="B101" s="148"/>
      <c r="C101" s="148"/>
      <c r="D101" s="148"/>
      <c r="E101" s="148"/>
      <c r="F101" s="148"/>
      <c r="G101" s="148"/>
      <c r="H101" s="148"/>
      <c r="I101" s="148"/>
    </row>
    <row r="102" spans="1:10" ht="16.5">
      <c r="A102" s="732" t="s">
        <v>433</v>
      </c>
      <c r="B102" s="732"/>
      <c r="C102" s="732"/>
      <c r="D102" s="732"/>
      <c r="E102" s="732"/>
      <c r="F102" s="732"/>
      <c r="G102" s="732"/>
      <c r="H102" s="732"/>
      <c r="I102" s="732"/>
    </row>
    <row r="103" spans="1:10" ht="8.1" customHeight="1">
      <c r="A103" s="148"/>
      <c r="B103" s="234"/>
      <c r="C103" s="234"/>
      <c r="D103" s="234"/>
      <c r="E103" s="234"/>
      <c r="F103" s="234"/>
      <c r="G103" s="234"/>
      <c r="H103" s="234"/>
      <c r="I103" s="234"/>
    </row>
    <row r="104" spans="1:10" ht="40.5" customHeight="1">
      <c r="A104" s="233" t="s">
        <v>415</v>
      </c>
      <c r="B104" s="725" t="s">
        <v>677</v>
      </c>
      <c r="C104" s="725"/>
      <c r="D104" s="725"/>
      <c r="E104" s="725"/>
      <c r="F104" s="725"/>
      <c r="G104" s="725"/>
      <c r="H104" s="725"/>
      <c r="I104" s="725"/>
    </row>
    <row r="105" spans="1:10" ht="8.1" customHeight="1">
      <c r="A105" s="148"/>
      <c r="B105" s="234"/>
      <c r="C105" s="234"/>
      <c r="D105" s="234"/>
      <c r="E105" s="234"/>
      <c r="F105" s="234"/>
      <c r="G105" s="234"/>
      <c r="H105" s="234"/>
      <c r="I105" s="234"/>
    </row>
    <row r="106" spans="1:10" ht="66" customHeight="1">
      <c r="A106" s="233" t="s">
        <v>421</v>
      </c>
      <c r="B106" s="725" t="s">
        <v>678</v>
      </c>
      <c r="C106" s="725"/>
      <c r="D106" s="725"/>
      <c r="E106" s="725"/>
      <c r="F106" s="725"/>
      <c r="G106" s="725"/>
      <c r="H106" s="725"/>
      <c r="I106" s="725"/>
    </row>
    <row r="107" spans="1:10" ht="8.1" customHeight="1">
      <c r="A107" s="148"/>
      <c r="B107" s="234"/>
      <c r="C107" s="234"/>
      <c r="D107" s="234"/>
      <c r="E107" s="234"/>
      <c r="F107" s="234"/>
      <c r="G107" s="234"/>
      <c r="H107" s="234"/>
      <c r="I107" s="234"/>
    </row>
    <row r="108" spans="1:10" ht="16.5">
      <c r="A108" s="732" t="s">
        <v>434</v>
      </c>
      <c r="B108" s="732"/>
      <c r="C108" s="732"/>
      <c r="D108" s="732"/>
      <c r="E108" s="732"/>
      <c r="F108" s="732"/>
      <c r="G108" s="732"/>
      <c r="H108" s="732"/>
      <c r="I108" s="732"/>
    </row>
    <row r="109" spans="1:10" ht="15" customHeight="1">
      <c r="A109" s="232"/>
      <c r="B109" s="148"/>
      <c r="C109" s="148"/>
      <c r="D109" s="148"/>
      <c r="E109" s="148"/>
      <c r="F109" s="148"/>
      <c r="G109" s="148"/>
      <c r="H109" s="148"/>
      <c r="I109" s="148"/>
    </row>
    <row r="110" spans="1:10" ht="51.75" customHeight="1">
      <c r="A110" s="233" t="s">
        <v>415</v>
      </c>
      <c r="B110" s="725" t="s">
        <v>679</v>
      </c>
      <c r="C110" s="725"/>
      <c r="D110" s="725"/>
      <c r="E110" s="725"/>
      <c r="F110" s="725"/>
      <c r="G110" s="725"/>
      <c r="H110" s="725"/>
      <c r="I110" s="725"/>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604" t="s">
        <v>408</v>
      </c>
      <c r="B113" s="604"/>
      <c r="C113" s="604"/>
      <c r="D113" s="604"/>
      <c r="E113" s="729" t="s">
        <v>408</v>
      </c>
      <c r="F113" s="729"/>
      <c r="G113" s="729"/>
      <c r="H113" s="729"/>
      <c r="I113" s="729"/>
      <c r="J113" s="66"/>
    </row>
    <row r="114" spans="1:10" ht="33" customHeight="1">
      <c r="A114" s="730" t="s">
        <v>409</v>
      </c>
      <c r="B114" s="730"/>
      <c r="C114" s="730"/>
      <c r="D114" s="730"/>
      <c r="E114" s="731" t="s">
        <v>714</v>
      </c>
      <c r="F114" s="731"/>
      <c r="G114" s="731"/>
      <c r="H114" s="731"/>
      <c r="I114" s="731"/>
      <c r="J114" s="66"/>
    </row>
    <row r="115" spans="1:10" ht="15.75">
      <c r="A115" s="228" t="s">
        <v>410</v>
      </c>
      <c r="B115" s="228"/>
      <c r="C115" s="228"/>
      <c r="D115" s="228"/>
      <c r="E115" s="228"/>
      <c r="F115" s="228"/>
      <c r="G115" s="228"/>
      <c r="H115" s="228"/>
      <c r="I115" s="229" t="s">
        <v>435</v>
      </c>
      <c r="J115" s="66"/>
    </row>
    <row r="116" spans="1:10" ht="15.95" customHeight="1">
      <c r="A116" s="231"/>
      <c r="B116" s="148"/>
      <c r="C116" s="148"/>
      <c r="D116" s="148"/>
      <c r="E116" s="148"/>
      <c r="F116" s="148"/>
      <c r="G116" s="148"/>
      <c r="H116" s="148"/>
      <c r="I116" s="148"/>
    </row>
    <row r="117" spans="1:10" ht="50.25" customHeight="1">
      <c r="A117" s="233" t="s">
        <v>421</v>
      </c>
      <c r="B117" s="725" t="s">
        <v>680</v>
      </c>
      <c r="C117" s="725"/>
      <c r="D117" s="725"/>
      <c r="E117" s="725"/>
      <c r="F117" s="725"/>
      <c r="G117" s="725"/>
      <c r="H117" s="725"/>
      <c r="I117" s="725"/>
    </row>
    <row r="118" spans="1:10" ht="12" customHeight="1">
      <c r="A118" s="231"/>
      <c r="B118" s="148"/>
      <c r="C118" s="148"/>
      <c r="D118" s="148"/>
      <c r="E118" s="148"/>
      <c r="F118" s="148"/>
      <c r="G118" s="148"/>
      <c r="H118" s="148"/>
      <c r="I118" s="148"/>
    </row>
    <row r="119" spans="1:10" ht="16.5">
      <c r="A119" s="732" t="s">
        <v>436</v>
      </c>
      <c r="B119" s="732"/>
      <c r="C119" s="732"/>
      <c r="D119" s="732"/>
      <c r="E119" s="732"/>
      <c r="F119" s="732"/>
      <c r="G119" s="732"/>
      <c r="H119" s="732"/>
      <c r="I119" s="732"/>
    </row>
    <row r="120" spans="1:10" ht="15.95" customHeight="1">
      <c r="A120" s="231"/>
      <c r="B120" s="148"/>
      <c r="C120" s="148"/>
      <c r="D120" s="148"/>
      <c r="E120" s="148"/>
      <c r="F120" s="148"/>
      <c r="G120" s="148"/>
      <c r="H120" s="148"/>
      <c r="I120" s="148"/>
    </row>
    <row r="121" spans="1:10" ht="38.25" customHeight="1">
      <c r="A121" s="233" t="s">
        <v>415</v>
      </c>
      <c r="B121" s="725" t="s">
        <v>437</v>
      </c>
      <c r="C121" s="725"/>
      <c r="D121" s="725"/>
      <c r="E121" s="725"/>
      <c r="F121" s="725"/>
      <c r="G121" s="725"/>
      <c r="H121" s="725"/>
      <c r="I121" s="725"/>
    </row>
    <row r="122" spans="1:10" ht="8.1" customHeight="1">
      <c r="A122" s="148"/>
      <c r="B122" s="234"/>
      <c r="C122" s="234"/>
      <c r="D122" s="234"/>
      <c r="E122" s="234"/>
      <c r="F122" s="234"/>
      <c r="G122" s="234"/>
      <c r="H122" s="234"/>
      <c r="I122" s="234"/>
    </row>
    <row r="123" spans="1:10" ht="34.5" customHeight="1">
      <c r="A123" s="233" t="s">
        <v>421</v>
      </c>
      <c r="B123" s="734" t="s">
        <v>438</v>
      </c>
      <c r="C123" s="734"/>
      <c r="D123" s="734"/>
      <c r="E123" s="734"/>
      <c r="F123" s="734"/>
      <c r="G123" s="734"/>
      <c r="H123" s="734"/>
      <c r="I123" s="734"/>
    </row>
    <row r="124" spans="1:10" ht="12" customHeight="1">
      <c r="A124" s="231"/>
      <c r="B124" s="148"/>
      <c r="C124" s="148"/>
      <c r="D124" s="148"/>
      <c r="E124" s="148"/>
      <c r="F124" s="148"/>
      <c r="G124" s="148"/>
      <c r="H124" s="148"/>
      <c r="I124" s="148"/>
    </row>
    <row r="125" spans="1:10" ht="16.5">
      <c r="A125" s="732" t="s">
        <v>439</v>
      </c>
      <c r="B125" s="732"/>
      <c r="C125" s="732"/>
      <c r="D125" s="732"/>
      <c r="E125" s="732"/>
      <c r="F125" s="732"/>
      <c r="G125" s="732"/>
      <c r="H125" s="732"/>
      <c r="I125" s="732"/>
    </row>
    <row r="126" spans="1:10" ht="15.95" customHeight="1">
      <c r="A126" s="231"/>
      <c r="B126" s="148"/>
      <c r="C126" s="148"/>
      <c r="D126" s="148"/>
      <c r="E126" s="148"/>
      <c r="F126" s="148"/>
      <c r="G126" s="148"/>
      <c r="H126" s="148"/>
      <c r="I126" s="148"/>
    </row>
    <row r="127" spans="1:10" ht="82.5" customHeight="1">
      <c r="A127" s="725" t="s">
        <v>681</v>
      </c>
      <c r="B127" s="725"/>
      <c r="C127" s="725"/>
      <c r="D127" s="725"/>
      <c r="E127" s="725"/>
      <c r="F127" s="725"/>
      <c r="G127" s="725"/>
      <c r="H127" s="725"/>
      <c r="I127" s="725"/>
    </row>
    <row r="128" spans="1:10" ht="12" customHeight="1">
      <c r="A128" s="231"/>
      <c r="B128" s="148"/>
      <c r="C128" s="148"/>
      <c r="D128" s="148"/>
      <c r="E128" s="148"/>
      <c r="F128" s="148"/>
      <c r="G128" s="148"/>
      <c r="H128" s="148"/>
      <c r="I128" s="148"/>
    </row>
    <row r="129" spans="1:10" ht="21.75" customHeight="1">
      <c r="A129" s="732" t="s">
        <v>440</v>
      </c>
      <c r="B129" s="732"/>
      <c r="C129" s="732"/>
      <c r="D129" s="732"/>
      <c r="E129" s="732"/>
      <c r="F129" s="732"/>
      <c r="G129" s="732"/>
      <c r="H129" s="732"/>
      <c r="I129" s="732"/>
    </row>
    <row r="130" spans="1:10" ht="15.95" customHeight="1">
      <c r="A130" s="232"/>
      <c r="B130" s="148"/>
      <c r="C130" s="148"/>
      <c r="D130" s="148"/>
      <c r="E130" s="148"/>
      <c r="F130" s="148"/>
      <c r="G130" s="148"/>
      <c r="H130" s="148"/>
      <c r="I130" s="148"/>
    </row>
    <row r="131" spans="1:10" ht="69" customHeight="1">
      <c r="A131" s="233" t="s">
        <v>415</v>
      </c>
      <c r="B131" s="725" t="s">
        <v>682</v>
      </c>
      <c r="C131" s="725"/>
      <c r="D131" s="725"/>
      <c r="E131" s="725"/>
      <c r="F131" s="725"/>
      <c r="G131" s="725"/>
      <c r="H131" s="725"/>
      <c r="I131" s="725"/>
    </row>
    <row r="132" spans="1:10" ht="8.1" customHeight="1">
      <c r="A132" s="148"/>
      <c r="B132" s="234"/>
      <c r="C132" s="234"/>
      <c r="D132" s="234"/>
      <c r="E132" s="234"/>
      <c r="F132" s="234"/>
      <c r="G132" s="234"/>
      <c r="H132" s="234"/>
      <c r="I132" s="234"/>
    </row>
    <row r="133" spans="1:10" ht="121.5" customHeight="1">
      <c r="A133" s="233" t="s">
        <v>421</v>
      </c>
      <c r="B133" s="725" t="s">
        <v>683</v>
      </c>
      <c r="C133" s="725"/>
      <c r="D133" s="725"/>
      <c r="E133" s="725"/>
      <c r="F133" s="725"/>
      <c r="G133" s="725"/>
      <c r="H133" s="725"/>
      <c r="I133" s="725"/>
    </row>
    <row r="134" spans="1:10" ht="28.5" customHeight="1">
      <c r="A134" s="233"/>
      <c r="B134" s="226"/>
      <c r="C134" s="226"/>
      <c r="D134" s="226"/>
      <c r="E134" s="226"/>
      <c r="F134" s="226"/>
      <c r="G134" s="226"/>
      <c r="H134" s="226"/>
      <c r="I134" s="226"/>
    </row>
    <row r="135" spans="1:10" ht="24.95" customHeight="1">
      <c r="A135" s="233"/>
      <c r="B135" s="226"/>
      <c r="C135" s="226"/>
      <c r="D135" s="226"/>
      <c r="E135" s="226"/>
      <c r="F135" s="226"/>
      <c r="G135" s="226"/>
      <c r="H135" s="226"/>
      <c r="I135" s="226"/>
    </row>
    <row r="136" spans="1:10" ht="21" customHeight="1">
      <c r="A136" s="604" t="s">
        <v>408</v>
      </c>
      <c r="B136" s="604"/>
      <c r="C136" s="604"/>
      <c r="D136" s="604"/>
      <c r="E136" s="729" t="s">
        <v>408</v>
      </c>
      <c r="F136" s="729"/>
      <c r="G136" s="729"/>
      <c r="H136" s="729"/>
      <c r="I136" s="729"/>
      <c r="J136" s="66"/>
    </row>
    <row r="137" spans="1:10" ht="33" customHeight="1">
      <c r="A137" s="730" t="s">
        <v>409</v>
      </c>
      <c r="B137" s="730"/>
      <c r="C137" s="730"/>
      <c r="D137" s="730"/>
      <c r="E137" s="731" t="s">
        <v>714</v>
      </c>
      <c r="F137" s="731"/>
      <c r="G137" s="731"/>
      <c r="H137" s="731"/>
      <c r="I137" s="731"/>
      <c r="J137" s="66"/>
    </row>
    <row r="138" spans="1:10" ht="15.75">
      <c r="A138" s="228" t="s">
        <v>410</v>
      </c>
      <c r="B138" s="228"/>
      <c r="C138" s="228"/>
      <c r="D138" s="228"/>
      <c r="E138" s="228"/>
      <c r="F138" s="228"/>
      <c r="G138" s="228"/>
      <c r="H138" s="228"/>
      <c r="I138" s="229" t="s">
        <v>441</v>
      </c>
      <c r="J138" s="66"/>
    </row>
    <row r="139" spans="1:10" ht="15.75">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432</v>
      </c>
      <c r="B141" s="725" t="s">
        <v>684</v>
      </c>
      <c r="C141" s="725"/>
      <c r="D141" s="725"/>
      <c r="E141" s="725"/>
      <c r="F141" s="725"/>
      <c r="G141" s="725"/>
      <c r="H141" s="725"/>
      <c r="I141" s="725"/>
    </row>
    <row r="142" spans="1:10" ht="12" customHeight="1">
      <c r="A142" s="233"/>
      <c r="B142" s="725"/>
      <c r="C142" s="725"/>
      <c r="D142" s="725"/>
      <c r="E142" s="725"/>
      <c r="F142" s="725"/>
      <c r="G142" s="725"/>
      <c r="H142" s="725"/>
      <c r="I142" s="725"/>
    </row>
    <row r="143" spans="1:10" ht="124.5" customHeight="1">
      <c r="A143" s="233" t="s">
        <v>442</v>
      </c>
      <c r="B143" s="725" t="s">
        <v>685</v>
      </c>
      <c r="C143" s="725"/>
      <c r="D143" s="725"/>
      <c r="E143" s="725"/>
      <c r="F143" s="725"/>
      <c r="G143" s="725"/>
      <c r="H143" s="725"/>
      <c r="I143" s="725"/>
    </row>
    <row r="144" spans="1:10" ht="12" customHeight="1">
      <c r="A144" s="233"/>
      <c r="B144" s="725"/>
      <c r="C144" s="725"/>
      <c r="D144" s="725"/>
      <c r="E144" s="725"/>
      <c r="F144" s="725"/>
      <c r="G144" s="725"/>
      <c r="H144" s="725"/>
      <c r="I144" s="725"/>
    </row>
    <row r="145" spans="1:10" ht="99" customHeight="1">
      <c r="A145" s="233" t="s">
        <v>443</v>
      </c>
      <c r="B145" s="725" t="s">
        <v>686</v>
      </c>
      <c r="C145" s="725"/>
      <c r="D145" s="725"/>
      <c r="E145" s="725"/>
      <c r="F145" s="725"/>
      <c r="G145" s="725"/>
      <c r="H145" s="725"/>
      <c r="I145" s="725"/>
    </row>
    <row r="146" spans="1:10" ht="12" customHeight="1">
      <c r="A146" s="233"/>
      <c r="B146" s="725"/>
      <c r="C146" s="725"/>
      <c r="D146" s="725"/>
      <c r="E146" s="725"/>
      <c r="F146" s="725"/>
      <c r="G146" s="725"/>
      <c r="H146" s="725"/>
      <c r="I146" s="725"/>
    </row>
    <row r="147" spans="1:10" ht="145.5" customHeight="1">
      <c r="A147" s="233" t="s">
        <v>444</v>
      </c>
      <c r="B147" s="725" t="s">
        <v>687</v>
      </c>
      <c r="C147" s="725"/>
      <c r="D147" s="725"/>
      <c r="E147" s="725"/>
      <c r="F147" s="725"/>
      <c r="G147" s="725"/>
      <c r="H147" s="725"/>
      <c r="I147" s="725"/>
    </row>
    <row r="148" spans="1:10" ht="12" customHeight="1">
      <c r="A148" s="233"/>
      <c r="B148" s="725"/>
      <c r="C148" s="725"/>
      <c r="D148" s="725"/>
      <c r="E148" s="725"/>
      <c r="F148" s="725"/>
      <c r="G148" s="725"/>
      <c r="H148" s="725"/>
      <c r="I148" s="725"/>
    </row>
    <row r="149" spans="1:10" ht="70.5" customHeight="1">
      <c r="A149" s="233" t="s">
        <v>445</v>
      </c>
      <c r="B149" s="725" t="s">
        <v>446</v>
      </c>
      <c r="C149" s="725"/>
      <c r="D149" s="725"/>
      <c r="E149" s="725"/>
      <c r="F149" s="725"/>
      <c r="G149" s="725"/>
      <c r="H149" s="725"/>
      <c r="I149" s="725"/>
    </row>
    <row r="150" spans="1:10" ht="12" customHeight="1">
      <c r="A150" s="233"/>
      <c r="B150" s="725"/>
      <c r="C150" s="725"/>
      <c r="D150" s="725"/>
      <c r="E150" s="725"/>
      <c r="F150" s="725"/>
      <c r="G150" s="725"/>
      <c r="H150" s="725"/>
      <c r="I150" s="725"/>
    </row>
    <row r="151" spans="1:10" ht="102.75" customHeight="1">
      <c r="A151" s="233" t="s">
        <v>447</v>
      </c>
      <c r="B151" s="725" t="s">
        <v>688</v>
      </c>
      <c r="C151" s="725"/>
      <c r="D151" s="725"/>
      <c r="E151" s="725"/>
      <c r="F151" s="725"/>
      <c r="G151" s="725"/>
      <c r="H151" s="725"/>
      <c r="I151" s="725"/>
    </row>
    <row r="152" spans="1:10" ht="51" customHeight="1">
      <c r="A152" s="233"/>
      <c r="B152" s="226"/>
      <c r="C152" s="226"/>
      <c r="D152" s="226"/>
      <c r="E152" s="226"/>
      <c r="F152" s="226"/>
      <c r="G152" s="226"/>
      <c r="H152" s="226"/>
      <c r="I152" s="226"/>
    </row>
    <row r="153" spans="1:10" ht="24.95" customHeight="1">
      <c r="A153" s="233"/>
      <c r="B153" s="226"/>
      <c r="C153" s="226"/>
      <c r="D153" s="226"/>
      <c r="E153" s="226"/>
      <c r="F153" s="226"/>
      <c r="G153" s="226"/>
      <c r="H153" s="226"/>
      <c r="I153" s="226"/>
    </row>
    <row r="154" spans="1:10" ht="21" customHeight="1">
      <c r="A154" s="604" t="s">
        <v>408</v>
      </c>
      <c r="B154" s="604"/>
      <c r="C154" s="604"/>
      <c r="D154" s="604"/>
      <c r="E154" s="729" t="s">
        <v>408</v>
      </c>
      <c r="F154" s="729"/>
      <c r="G154" s="729"/>
      <c r="H154" s="729"/>
      <c r="I154" s="729"/>
      <c r="J154" s="66"/>
    </row>
    <row r="155" spans="1:10" ht="33" customHeight="1">
      <c r="A155" s="730" t="s">
        <v>409</v>
      </c>
      <c r="B155" s="730"/>
      <c r="C155" s="730"/>
      <c r="D155" s="730"/>
      <c r="E155" s="731" t="s">
        <v>714</v>
      </c>
      <c r="F155" s="731"/>
      <c r="G155" s="731"/>
      <c r="H155" s="731"/>
      <c r="I155" s="731"/>
      <c r="J155" s="66"/>
    </row>
    <row r="156" spans="1:10" ht="15.75">
      <c r="A156" s="228" t="s">
        <v>410</v>
      </c>
      <c r="B156" s="228"/>
      <c r="C156" s="228"/>
      <c r="D156" s="228"/>
      <c r="E156" s="228"/>
      <c r="F156" s="228"/>
      <c r="G156" s="228"/>
      <c r="H156" s="228"/>
      <c r="I156" s="229" t="s">
        <v>448</v>
      </c>
      <c r="J156" s="66"/>
    </row>
    <row r="157" spans="1:10" ht="15.75">
      <c r="A157" s="228"/>
      <c r="B157" s="228"/>
      <c r="C157" s="228"/>
      <c r="D157" s="228"/>
      <c r="E157" s="228"/>
      <c r="F157" s="228"/>
      <c r="G157" s="228"/>
      <c r="H157" s="228"/>
      <c r="I157" s="229"/>
      <c r="J157" s="66"/>
    </row>
    <row r="158" spans="1:10" ht="57.75" customHeight="1">
      <c r="A158" s="233" t="s">
        <v>449</v>
      </c>
      <c r="B158" s="725" t="s">
        <v>690</v>
      </c>
      <c r="C158" s="725"/>
      <c r="D158" s="725"/>
      <c r="E158" s="725"/>
      <c r="F158" s="725"/>
      <c r="G158" s="725"/>
      <c r="H158" s="725"/>
      <c r="I158" s="725"/>
      <c r="J158" s="66"/>
    </row>
    <row r="159" spans="1:10" ht="21" customHeight="1">
      <c r="A159" s="233" t="s">
        <v>689</v>
      </c>
      <c r="B159" s="725" t="s">
        <v>450</v>
      </c>
      <c r="C159" s="725"/>
      <c r="D159" s="725"/>
      <c r="E159" s="725"/>
      <c r="F159" s="725"/>
      <c r="G159" s="725"/>
      <c r="H159" s="725"/>
      <c r="I159" s="725"/>
    </row>
    <row r="160" spans="1:10" ht="8.1" customHeight="1">
      <c r="A160" s="233"/>
      <c r="B160" s="148"/>
      <c r="C160" s="148"/>
      <c r="D160" s="148"/>
      <c r="E160" s="148"/>
      <c r="F160" s="148"/>
      <c r="G160" s="148"/>
      <c r="H160" s="148"/>
      <c r="I160" s="148"/>
    </row>
    <row r="161" spans="1:9" ht="74.25" customHeight="1">
      <c r="A161" s="233" t="s">
        <v>451</v>
      </c>
      <c r="B161" s="725" t="s">
        <v>452</v>
      </c>
      <c r="C161" s="725"/>
      <c r="D161" s="725"/>
      <c r="E161" s="725"/>
      <c r="F161" s="725"/>
      <c r="G161" s="725"/>
      <c r="H161" s="725"/>
      <c r="I161" s="725"/>
    </row>
    <row r="162" spans="1:9" ht="8.1" customHeight="1">
      <c r="A162" s="231"/>
      <c r="B162" s="148"/>
      <c r="C162" s="148"/>
      <c r="D162" s="148"/>
      <c r="E162" s="148"/>
      <c r="F162" s="148"/>
      <c r="G162" s="148"/>
      <c r="H162" s="148"/>
      <c r="I162" s="148"/>
    </row>
    <row r="163" spans="1:9" ht="16.5">
      <c r="A163" s="732" t="s">
        <v>453</v>
      </c>
      <c r="B163" s="732"/>
      <c r="C163" s="732"/>
      <c r="D163" s="732"/>
      <c r="E163" s="732"/>
      <c r="F163" s="732"/>
      <c r="G163" s="732"/>
      <c r="H163" s="732"/>
      <c r="I163" s="732"/>
    </row>
    <row r="164" spans="1:9" ht="8.1" customHeight="1">
      <c r="A164" s="231"/>
      <c r="B164" s="148"/>
      <c r="C164" s="148"/>
      <c r="D164" s="148"/>
      <c r="E164" s="148"/>
      <c r="F164" s="148"/>
      <c r="G164" s="148"/>
      <c r="H164" s="148"/>
      <c r="I164" s="148"/>
    </row>
    <row r="165" spans="1:9" ht="54.75" customHeight="1">
      <c r="A165" s="725" t="s">
        <v>454</v>
      </c>
      <c r="B165" s="725"/>
      <c r="C165" s="725"/>
      <c r="D165" s="725"/>
      <c r="E165" s="725"/>
      <c r="F165" s="725"/>
      <c r="G165" s="725"/>
      <c r="H165" s="725"/>
      <c r="I165" s="725"/>
    </row>
    <row r="166" spans="1:9" ht="8.1" customHeight="1">
      <c r="A166" s="232"/>
      <c r="B166" s="148"/>
      <c r="C166" s="148"/>
      <c r="D166" s="148"/>
      <c r="E166" s="148"/>
      <c r="F166" s="148"/>
      <c r="G166" s="148"/>
      <c r="H166" s="148"/>
      <c r="I166" s="148"/>
    </row>
    <row r="167" spans="1:9" ht="16.5">
      <c r="A167" s="732" t="s">
        <v>455</v>
      </c>
      <c r="B167" s="732"/>
      <c r="C167" s="732"/>
      <c r="D167" s="732"/>
      <c r="E167" s="732"/>
      <c r="F167" s="732"/>
      <c r="G167" s="732"/>
      <c r="H167" s="732"/>
      <c r="I167" s="732"/>
    </row>
    <row r="168" spans="1:9" ht="8.1" customHeight="1">
      <c r="A168" s="231"/>
      <c r="B168" s="148"/>
      <c r="C168" s="148"/>
      <c r="D168" s="148"/>
      <c r="E168" s="148"/>
      <c r="F168" s="148"/>
      <c r="G168" s="148"/>
      <c r="H168" s="148"/>
      <c r="I168" s="148"/>
    </row>
    <row r="169" spans="1:9" ht="70.5" customHeight="1">
      <c r="A169" s="233" t="s">
        <v>415</v>
      </c>
      <c r="B169" s="725" t="s">
        <v>691</v>
      </c>
      <c r="C169" s="725"/>
      <c r="D169" s="725"/>
      <c r="E169" s="725"/>
      <c r="F169" s="725"/>
      <c r="G169" s="725"/>
      <c r="H169" s="725"/>
      <c r="I169" s="725"/>
    </row>
    <row r="170" spans="1:9" ht="8.1" customHeight="1">
      <c r="A170" s="124"/>
      <c r="B170" s="148"/>
      <c r="C170" s="148"/>
      <c r="D170" s="148"/>
      <c r="E170" s="148"/>
      <c r="F170" s="148"/>
      <c r="G170" s="148"/>
      <c r="H170" s="148"/>
      <c r="I170" s="148"/>
    </row>
    <row r="171" spans="1:9" ht="39.75" customHeight="1">
      <c r="A171" s="233" t="s">
        <v>421</v>
      </c>
      <c r="B171" s="725" t="s">
        <v>692</v>
      </c>
      <c r="C171" s="725"/>
      <c r="D171" s="725"/>
      <c r="E171" s="725"/>
      <c r="F171" s="725"/>
      <c r="G171" s="725"/>
      <c r="H171" s="725"/>
      <c r="I171" s="725"/>
    </row>
    <row r="172" spans="1:9" ht="8.1" customHeight="1">
      <c r="A172" s="124"/>
      <c r="B172" s="148"/>
      <c r="C172" s="148"/>
      <c r="D172" s="148"/>
      <c r="E172" s="148"/>
      <c r="F172" s="148"/>
      <c r="G172" s="148"/>
      <c r="H172" s="148"/>
      <c r="I172" s="148"/>
    </row>
    <row r="173" spans="1:9" ht="52.5" customHeight="1">
      <c r="A173" s="233" t="s">
        <v>432</v>
      </c>
      <c r="B173" s="725" t="s">
        <v>456</v>
      </c>
      <c r="C173" s="725"/>
      <c r="D173" s="725"/>
      <c r="E173" s="725"/>
      <c r="F173" s="725"/>
      <c r="G173" s="725"/>
      <c r="H173" s="725"/>
      <c r="I173" s="725"/>
    </row>
    <row r="174" spans="1:9" ht="8.1" customHeight="1">
      <c r="A174" s="233"/>
      <c r="B174" s="148"/>
      <c r="C174" s="148"/>
      <c r="D174" s="148"/>
      <c r="E174" s="148"/>
      <c r="F174" s="148"/>
      <c r="G174" s="148"/>
      <c r="H174" s="148"/>
      <c r="I174" s="148"/>
    </row>
    <row r="175" spans="1:9" ht="49.5" customHeight="1">
      <c r="A175" s="233" t="s">
        <v>442</v>
      </c>
      <c r="B175" s="725" t="s">
        <v>457</v>
      </c>
      <c r="C175" s="725"/>
      <c r="D175" s="725"/>
      <c r="E175" s="725"/>
      <c r="F175" s="725"/>
      <c r="G175" s="725"/>
      <c r="H175" s="725"/>
      <c r="I175" s="725"/>
    </row>
    <row r="176" spans="1:9" ht="8.1" customHeight="1">
      <c r="A176" s="233"/>
      <c r="B176" s="148"/>
      <c r="C176" s="148"/>
      <c r="D176" s="148"/>
      <c r="E176" s="148"/>
      <c r="F176" s="148"/>
      <c r="G176" s="148"/>
      <c r="H176" s="148"/>
      <c r="I176" s="148"/>
    </row>
    <row r="177" spans="1:10" ht="30" customHeight="1">
      <c r="A177" s="233" t="s">
        <v>443</v>
      </c>
      <c r="B177" s="733" t="s">
        <v>693</v>
      </c>
      <c r="C177" s="733"/>
      <c r="D177" s="733"/>
      <c r="E177" s="733"/>
      <c r="F177" s="733"/>
      <c r="G177" s="733"/>
      <c r="H177" s="733"/>
      <c r="I177" s="733"/>
    </row>
    <row r="178" spans="1:10" ht="88.5" customHeight="1">
      <c r="A178" s="233" t="s">
        <v>444</v>
      </c>
      <c r="B178" s="725" t="s">
        <v>694</v>
      </c>
      <c r="C178" s="725"/>
      <c r="D178" s="725"/>
      <c r="E178" s="725"/>
      <c r="F178" s="725"/>
      <c r="G178" s="725"/>
      <c r="H178" s="725"/>
      <c r="I178" s="725"/>
    </row>
    <row r="179" spans="1:10" ht="8.1" customHeight="1">
      <c r="A179" s="233"/>
      <c r="B179" s="148"/>
      <c r="C179" s="148"/>
      <c r="D179" s="148"/>
      <c r="E179" s="148"/>
      <c r="F179" s="148"/>
      <c r="G179" s="148"/>
      <c r="H179" s="148"/>
      <c r="I179" s="148"/>
    </row>
    <row r="180" spans="1:10" ht="72" customHeight="1">
      <c r="A180" s="233" t="s">
        <v>458</v>
      </c>
      <c r="B180" s="725" t="s">
        <v>459</v>
      </c>
      <c r="C180" s="725"/>
      <c r="D180" s="725"/>
      <c r="E180" s="725"/>
      <c r="F180" s="725"/>
      <c r="G180" s="725"/>
      <c r="H180" s="725"/>
      <c r="I180" s="725"/>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604" t="s">
        <v>408</v>
      </c>
      <c r="B183" s="604"/>
      <c r="C183" s="604"/>
      <c r="D183" s="604"/>
      <c r="E183" s="729" t="s">
        <v>408</v>
      </c>
      <c r="F183" s="729"/>
      <c r="G183" s="729"/>
      <c r="H183" s="729"/>
      <c r="I183" s="729"/>
      <c r="J183" s="66"/>
    </row>
    <row r="184" spans="1:10" ht="33" customHeight="1">
      <c r="A184" s="730" t="s">
        <v>409</v>
      </c>
      <c r="B184" s="730"/>
      <c r="C184" s="730"/>
      <c r="D184" s="730"/>
      <c r="E184" s="731" t="s">
        <v>714</v>
      </c>
      <c r="F184" s="731"/>
      <c r="G184" s="731"/>
      <c r="H184" s="731"/>
      <c r="I184" s="731"/>
      <c r="J184" s="66"/>
    </row>
    <row r="185" spans="1:10" ht="15.75">
      <c r="A185" s="228" t="s">
        <v>410</v>
      </c>
      <c r="B185" s="228"/>
      <c r="C185" s="228"/>
      <c r="D185" s="228"/>
      <c r="E185" s="228"/>
      <c r="F185" s="228"/>
      <c r="G185" s="228"/>
      <c r="H185" s="228"/>
      <c r="I185" s="229" t="s">
        <v>460</v>
      </c>
      <c r="J185" s="66"/>
    </row>
    <row r="186" spans="1:10" ht="15.75">
      <c r="A186" s="228"/>
      <c r="B186" s="228"/>
      <c r="C186" s="228"/>
      <c r="D186" s="228"/>
      <c r="E186" s="228"/>
      <c r="F186" s="228"/>
      <c r="G186" s="228"/>
      <c r="H186" s="228"/>
      <c r="I186" s="229"/>
      <c r="J186" s="66"/>
    </row>
    <row r="187" spans="1:10" ht="53.25" customHeight="1">
      <c r="A187" s="233" t="s">
        <v>445</v>
      </c>
      <c r="B187" s="725" t="s">
        <v>461</v>
      </c>
      <c r="C187" s="725"/>
      <c r="D187" s="725"/>
      <c r="E187" s="725"/>
      <c r="F187" s="725"/>
      <c r="G187" s="725"/>
      <c r="H187" s="725"/>
      <c r="I187" s="725"/>
    </row>
    <row r="188" spans="1:10" ht="15.75">
      <c r="A188" s="231"/>
      <c r="B188" s="148"/>
      <c r="C188" s="148"/>
      <c r="D188" s="148"/>
      <c r="E188" s="148"/>
      <c r="F188" s="148"/>
      <c r="G188" s="148"/>
      <c r="H188" s="148"/>
      <c r="I188" s="148"/>
    </row>
    <row r="189" spans="1:10" ht="21.95" customHeight="1">
      <c r="A189" s="148"/>
      <c r="B189" s="225"/>
      <c r="C189" s="148"/>
      <c r="D189" s="148"/>
      <c r="E189" s="148"/>
      <c r="F189" s="225"/>
      <c r="G189" s="148"/>
      <c r="H189" s="148"/>
      <c r="I189" s="148"/>
    </row>
    <row r="190" spans="1:10" ht="21.95" customHeight="1">
      <c r="A190" s="148"/>
      <c r="B190" s="235" t="s">
        <v>462</v>
      </c>
      <c r="C190" s="235"/>
      <c r="D190" s="235"/>
      <c r="E190" s="235"/>
      <c r="F190" s="235" t="s">
        <v>462</v>
      </c>
      <c r="G190" s="235"/>
      <c r="H190" s="235"/>
      <c r="I190" s="235"/>
    </row>
    <row r="191" spans="1:10" ht="35.25" customHeight="1">
      <c r="A191" s="148"/>
      <c r="B191" s="726" t="s">
        <v>409</v>
      </c>
      <c r="C191" s="726"/>
      <c r="D191" s="726"/>
      <c r="E191" s="726"/>
      <c r="F191" s="726" t="s">
        <v>714</v>
      </c>
      <c r="G191" s="726"/>
      <c r="H191" s="726"/>
      <c r="I191" s="726"/>
    </row>
    <row r="192" spans="1:10" ht="21.95" customHeight="1">
      <c r="A192" s="148"/>
      <c r="B192" s="236"/>
      <c r="C192" s="231"/>
      <c r="D192" s="231"/>
      <c r="E192" s="231"/>
      <c r="F192" s="237"/>
      <c r="G192" s="237"/>
      <c r="H192" s="237"/>
      <c r="I192" s="237"/>
    </row>
    <row r="193" spans="1:9" ht="21.95" customHeight="1">
      <c r="A193" s="148"/>
      <c r="B193" s="604" t="s">
        <v>463</v>
      </c>
      <c r="C193" s="604"/>
      <c r="D193" s="604"/>
      <c r="E193" s="604"/>
      <c r="F193" s="604" t="s">
        <v>463</v>
      </c>
      <c r="G193" s="604"/>
      <c r="H193" s="604"/>
      <c r="I193" s="604"/>
    </row>
    <row r="194" spans="1:9" ht="21.95" customHeight="1">
      <c r="A194" s="148"/>
      <c r="B194" s="225"/>
      <c r="C194" s="231"/>
      <c r="D194" s="231"/>
      <c r="E194" s="231"/>
      <c r="F194" s="225"/>
      <c r="G194" s="231"/>
      <c r="H194" s="231"/>
      <c r="I194" s="231"/>
    </row>
    <row r="195" spans="1:9" ht="21.95" customHeight="1">
      <c r="A195" s="148"/>
      <c r="B195" s="225"/>
      <c r="C195" s="231"/>
      <c r="D195" s="231"/>
      <c r="E195" s="231"/>
      <c r="F195" s="225"/>
      <c r="G195" s="231"/>
      <c r="H195" s="231"/>
      <c r="I195" s="231"/>
    </row>
    <row r="196" spans="1:9" ht="24.75" customHeight="1">
      <c r="A196" s="148"/>
      <c r="B196" s="228" t="s">
        <v>464</v>
      </c>
      <c r="C196" s="238"/>
      <c r="D196" s="228"/>
      <c r="E196" s="228"/>
      <c r="F196" s="727" t="s">
        <v>464</v>
      </c>
      <c r="G196" s="728"/>
      <c r="H196" s="728"/>
      <c r="I196" s="728"/>
    </row>
    <row r="197" spans="1:9" ht="21.95" customHeight="1">
      <c r="A197" s="148"/>
      <c r="B197" s="228" t="s">
        <v>5</v>
      </c>
      <c r="C197" s="238"/>
      <c r="D197" s="228"/>
      <c r="E197" s="228"/>
      <c r="F197" s="727" t="s">
        <v>5</v>
      </c>
      <c r="G197" s="728"/>
      <c r="H197" s="728"/>
      <c r="I197" s="728"/>
    </row>
    <row r="198" spans="1:9" ht="21.95" customHeight="1">
      <c r="A198" s="148"/>
      <c r="B198" s="235"/>
      <c r="C198" s="231"/>
      <c r="D198" s="231"/>
      <c r="E198" s="231"/>
      <c r="F198" s="235"/>
      <c r="G198" s="231"/>
      <c r="H198" s="231"/>
      <c r="I198" s="231"/>
    </row>
    <row r="199" spans="1:9" ht="21.95" customHeight="1">
      <c r="A199" s="148"/>
      <c r="B199" s="604" t="s">
        <v>465</v>
      </c>
      <c r="C199" s="604"/>
      <c r="D199" s="604"/>
      <c r="E199" s="604"/>
      <c r="F199" s="604" t="s">
        <v>465</v>
      </c>
      <c r="G199" s="604"/>
      <c r="H199" s="604"/>
      <c r="I199" s="604"/>
    </row>
    <row r="200" spans="1:9" ht="21.95" customHeight="1">
      <c r="A200" s="148"/>
      <c r="B200" s="228" t="s">
        <v>464</v>
      </c>
      <c r="C200" s="228"/>
      <c r="D200" s="228"/>
      <c r="E200" s="228"/>
      <c r="F200" s="228" t="s">
        <v>464</v>
      </c>
      <c r="G200" s="235"/>
      <c r="H200" s="235"/>
      <c r="I200" s="235"/>
    </row>
    <row r="201" spans="1:9" ht="21.95" customHeight="1">
      <c r="A201" s="148"/>
      <c r="B201" s="228" t="s">
        <v>5</v>
      </c>
      <c r="C201" s="228"/>
      <c r="D201" s="228"/>
      <c r="E201" s="228"/>
      <c r="F201" s="228" t="s">
        <v>5</v>
      </c>
      <c r="G201" s="148"/>
      <c r="H201" s="148"/>
      <c r="I201" s="148"/>
    </row>
    <row r="202" spans="1:9" ht="21.95" customHeight="1">
      <c r="A202" s="148"/>
      <c r="B202" s="148"/>
      <c r="C202" s="148"/>
      <c r="D202" s="148"/>
      <c r="E202" s="148"/>
      <c r="F202" s="148"/>
      <c r="G202" s="148"/>
      <c r="H202" s="148"/>
      <c r="I202" s="148"/>
    </row>
    <row r="203" spans="1:9" ht="21.95" customHeight="1">
      <c r="A203" s="148"/>
      <c r="B203" s="604" t="s">
        <v>609</v>
      </c>
      <c r="C203" s="604"/>
      <c r="D203" s="604"/>
      <c r="E203" s="604"/>
      <c r="F203" s="604" t="s">
        <v>609</v>
      </c>
      <c r="G203" s="604"/>
      <c r="H203" s="604"/>
      <c r="I203" s="604"/>
    </row>
    <row r="204" spans="1:9" ht="21.95" customHeight="1">
      <c r="A204" s="148"/>
      <c r="B204" s="228" t="s">
        <v>464</v>
      </c>
      <c r="C204" s="228"/>
      <c r="D204" s="228"/>
      <c r="E204" s="228"/>
      <c r="F204" s="228" t="s">
        <v>464</v>
      </c>
      <c r="G204" s="235"/>
      <c r="H204" s="235"/>
      <c r="I204" s="235"/>
    </row>
    <row r="205" spans="1:9" ht="21.95" customHeight="1">
      <c r="A205" s="148"/>
      <c r="B205" s="228" t="s">
        <v>5</v>
      </c>
      <c r="C205" s="228"/>
      <c r="D205" s="228"/>
      <c r="E205" s="228"/>
      <c r="F205" s="228" t="s">
        <v>5</v>
      </c>
      <c r="G205" s="148"/>
      <c r="H205" s="148"/>
      <c r="I205" s="148"/>
    </row>
    <row r="206" spans="1:9" ht="21.95" customHeight="1">
      <c r="A206" s="148"/>
      <c r="B206" s="228"/>
      <c r="C206" s="228"/>
      <c r="D206" s="228"/>
      <c r="E206" s="228"/>
      <c r="F206" s="228"/>
      <c r="G206" s="148"/>
      <c r="H206" s="148"/>
      <c r="I206" s="148"/>
    </row>
    <row r="207" spans="1:9" ht="21.95" customHeight="1">
      <c r="A207" s="148"/>
      <c r="B207" s="228"/>
      <c r="C207" s="228"/>
      <c r="D207" s="228"/>
      <c r="E207" s="228"/>
      <c r="F207" s="228"/>
      <c r="G207" s="148"/>
      <c r="H207" s="148"/>
      <c r="I207" s="148"/>
    </row>
    <row r="208" spans="1:9" ht="21.95" customHeight="1">
      <c r="A208" s="148"/>
      <c r="B208" s="228"/>
      <c r="C208" s="228"/>
      <c r="D208" s="228"/>
      <c r="E208" s="228"/>
      <c r="F208" s="228"/>
      <c r="G208" s="148"/>
      <c r="H208" s="148"/>
      <c r="I208" s="148"/>
    </row>
    <row r="209" spans="1:9" ht="21.95" customHeight="1">
      <c r="A209" s="148"/>
      <c r="B209" s="228"/>
      <c r="C209" s="228"/>
      <c r="D209" s="228"/>
      <c r="E209" s="228"/>
      <c r="F209" s="228"/>
      <c r="G209" s="148"/>
      <c r="H209" s="148"/>
      <c r="I209" s="148"/>
    </row>
    <row r="210" spans="1:9" ht="21.95" customHeight="1">
      <c r="A210" s="148"/>
      <c r="B210" s="228"/>
      <c r="C210" s="228"/>
      <c r="D210" s="228"/>
      <c r="E210" s="228"/>
      <c r="F210" s="228"/>
      <c r="G210" s="148"/>
      <c r="H210" s="148"/>
      <c r="I210" s="148"/>
    </row>
    <row r="211" spans="1:9" ht="21.95" customHeight="1">
      <c r="A211" s="148"/>
      <c r="B211" s="228"/>
      <c r="C211" s="228"/>
      <c r="D211" s="228"/>
      <c r="E211" s="228"/>
      <c r="F211" s="228"/>
      <c r="G211" s="148"/>
      <c r="H211" s="148"/>
      <c r="I211" s="148"/>
    </row>
    <row r="212" spans="1:9" ht="21.95" customHeight="1">
      <c r="A212" s="148"/>
      <c r="B212" s="228"/>
      <c r="C212" s="228"/>
      <c r="D212" s="228"/>
      <c r="E212" s="228"/>
      <c r="F212" s="228"/>
      <c r="G212" s="148"/>
      <c r="H212" s="148"/>
      <c r="I212" s="148"/>
    </row>
    <row r="213" spans="1:9" ht="21.95" customHeight="1">
      <c r="A213" s="148"/>
      <c r="B213" s="228"/>
      <c r="C213" s="228"/>
      <c r="D213" s="228"/>
      <c r="E213" s="228"/>
      <c r="F213" s="228"/>
      <c r="G213" s="148"/>
      <c r="H213" s="148"/>
      <c r="I213" s="148"/>
    </row>
    <row r="214" spans="1:9" ht="21.95" customHeight="1">
      <c r="A214" s="148"/>
      <c r="B214" s="228"/>
      <c r="C214" s="228"/>
      <c r="D214" s="228"/>
      <c r="E214" s="228"/>
      <c r="F214" s="228"/>
      <c r="G214" s="148"/>
      <c r="H214" s="148"/>
      <c r="I214" s="148"/>
    </row>
    <row r="215" spans="1:9" ht="21.95" customHeight="1">
      <c r="A215" s="148"/>
      <c r="B215" s="228"/>
      <c r="C215" s="228"/>
      <c r="D215" s="228"/>
      <c r="E215" s="228"/>
      <c r="F215" s="228"/>
      <c r="G215" s="148"/>
      <c r="H215" s="148"/>
      <c r="I215" s="148"/>
    </row>
    <row r="216" spans="1:9" ht="21.95" customHeight="1">
      <c r="A216" s="148"/>
      <c r="B216" s="228"/>
      <c r="C216" s="228"/>
      <c r="D216" s="228"/>
      <c r="E216" s="228"/>
      <c r="F216" s="228"/>
      <c r="G216" s="148"/>
      <c r="H216" s="148"/>
      <c r="I216" s="148"/>
    </row>
    <row r="217" spans="1:9" ht="21.95"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75">
      <c r="A219" s="239"/>
      <c r="B219" s="239"/>
      <c r="C219" s="239"/>
      <c r="D219" s="239"/>
      <c r="E219" s="239"/>
      <c r="F219" s="239"/>
      <c r="G219" s="239"/>
      <c r="H219" s="239"/>
      <c r="I219" s="239"/>
    </row>
    <row r="220" spans="1:9" ht="15.75">
      <c r="A220" s="228" t="s">
        <v>410</v>
      </c>
      <c r="B220" s="228"/>
      <c r="C220" s="228"/>
      <c r="D220" s="228"/>
      <c r="E220" s="228"/>
      <c r="F220" s="228"/>
      <c r="G220" s="228"/>
      <c r="H220" s="228"/>
      <c r="I220" s="229" t="s">
        <v>466</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XrjMWvV4c29D4EyFSi4YcoAm6Fd+UMNtNcTkuAvVNZznSPBdGNnEEHnp7tGzzuNJUCQoaXW7Z2gWwp5Yz6PA2g==" saltValue="qZTSJWnEGXqSw9E8VGXN6A==" spinCount="100000" sheet="1" objects="1" scenarios="1" formatColumns="0" formatRows="0" selectLockedCells="1" selectUnlockedCells="1"/>
  <customSheetViews>
    <customSheetView guid="{1A6C211D-477E-416D-87F8-1BF3866A431B}"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DDDB5B4F-51D3-41E0-AB7C-B8643638B644}" showPageBreaks="1" fitToPage="1" printArea="1" view="pageBreakPreview">
      <selection activeCell="K6" sqref="K6"/>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7"/>
  <headerFooter alignWithMargins="0">
    <oddFooter>&amp;C&amp;A</oddFooter>
  </headerFooter>
  <rowBreaks count="7" manualBreakCount="7">
    <brk id="49" max="8" man="1"/>
    <brk id="74" max="8" man="1"/>
    <brk id="92" max="8" man="1"/>
    <brk id="115" max="8" man="1"/>
    <brk id="138" max="8" man="1"/>
    <brk id="156" max="8" man="1"/>
    <brk id="18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topLeftCell="A16" zoomScaleNormal="100" zoomScaleSheetLayoutView="100" workbookViewId="0">
      <selection activeCell="C13" sqref="C13:E13"/>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555" t="s">
        <v>9</v>
      </c>
      <c r="B1" s="558" t="s">
        <v>130</v>
      </c>
      <c r="C1" s="558"/>
      <c r="D1" s="558"/>
      <c r="E1" s="558"/>
      <c r="F1" s="566" t="str">
        <f>Basic!B2</f>
        <v>220kV AIS Substation Extension Package SS-114</v>
      </c>
      <c r="G1" s="447"/>
      <c r="H1" s="105"/>
      <c r="I1" s="105"/>
      <c r="J1" s="106"/>
      <c r="L1" s="107" t="s">
        <v>470</v>
      </c>
    </row>
    <row r="2" spans="1:12" ht="45" customHeight="1">
      <c r="A2" s="556"/>
      <c r="B2" s="559" t="str">
        <f>Basic!B1</f>
        <v>220kV AIS Substation Extension Package SS-114 including supply of 220kV ICT &amp; 132kV EHV Cable for a) Extension of 220/132kV Ara S/S; b) 1x200MVA 220/132kV ICT at Ara S/S; c) 132kV, 1C, 1200Sqmm. XLPE Cu Cable associated with Eastern Region Expansion Scheme-XXXVI (ERES-XXXVI)</v>
      </c>
      <c r="C2" s="559"/>
      <c r="D2" s="559"/>
      <c r="E2" s="559"/>
      <c r="F2" s="567"/>
      <c r="G2" s="105"/>
      <c r="H2" s="105"/>
      <c r="I2" s="105"/>
      <c r="J2" s="106"/>
    </row>
    <row r="3" spans="1:12" ht="21" customHeight="1">
      <c r="A3" s="556"/>
      <c r="B3" s="572" t="str">
        <f>"Specification No.: " &amp; Basic!B3</f>
        <v>Specification No.: CC/NT/W-AIS/DOM/A10/23/03286</v>
      </c>
      <c r="C3" s="572"/>
      <c r="D3" s="572"/>
      <c r="E3" s="572"/>
      <c r="F3" s="567"/>
      <c r="G3" s="105"/>
      <c r="H3" s="105"/>
      <c r="I3" s="105"/>
      <c r="J3" s="106"/>
    </row>
    <row r="4" spans="1:12" s="117" customFormat="1" ht="22.15" customHeight="1">
      <c r="A4" s="556"/>
      <c r="B4" s="259">
        <v>1</v>
      </c>
      <c r="C4" s="570" t="s">
        <v>131</v>
      </c>
      <c r="D4" s="570"/>
      <c r="E4" s="570"/>
      <c r="F4" s="567"/>
      <c r="G4" s="115"/>
      <c r="H4" s="115"/>
      <c r="I4" s="114"/>
      <c r="J4" s="116"/>
    </row>
    <row r="5" spans="1:12" s="117" customFormat="1" ht="36.75" customHeight="1">
      <c r="A5" s="556"/>
      <c r="B5" s="259">
        <v>2</v>
      </c>
      <c r="C5" s="570" t="s">
        <v>809</v>
      </c>
      <c r="D5" s="570"/>
      <c r="E5" s="570"/>
      <c r="F5" s="567"/>
      <c r="G5" s="114"/>
      <c r="H5" s="114"/>
      <c r="I5" s="114"/>
      <c r="J5" s="116"/>
    </row>
    <row r="6" spans="1:12" s="117" customFormat="1" ht="36.75" customHeight="1">
      <c r="A6" s="556"/>
      <c r="B6" s="259">
        <v>3</v>
      </c>
      <c r="C6" s="570" t="s">
        <v>166</v>
      </c>
      <c r="D6" s="570"/>
      <c r="E6" s="570"/>
      <c r="F6" s="567"/>
      <c r="G6" s="114"/>
      <c r="H6" s="114"/>
      <c r="I6" s="114"/>
      <c r="J6" s="116"/>
    </row>
    <row r="7" spans="1:12" s="117" customFormat="1" ht="22.15" customHeight="1">
      <c r="A7" s="556"/>
      <c r="B7" s="259">
        <v>4</v>
      </c>
      <c r="C7" s="570" t="s">
        <v>165</v>
      </c>
      <c r="D7" s="570"/>
      <c r="E7" s="570"/>
      <c r="F7" s="567"/>
      <c r="G7" s="114"/>
      <c r="H7" s="114"/>
      <c r="I7" s="114"/>
      <c r="J7" s="116"/>
    </row>
    <row r="8" spans="1:12" s="117" customFormat="1" ht="34.9" customHeight="1">
      <c r="A8" s="556"/>
      <c r="B8" s="259">
        <v>5</v>
      </c>
      <c r="C8" s="570" t="s">
        <v>479</v>
      </c>
      <c r="D8" s="570"/>
      <c r="E8" s="570"/>
      <c r="F8" s="567"/>
      <c r="G8" s="114"/>
      <c r="H8" s="114"/>
      <c r="I8" s="114"/>
      <c r="J8" s="116"/>
    </row>
    <row r="9" spans="1:12" s="117" customFormat="1" ht="25.5" customHeight="1">
      <c r="A9" s="556"/>
      <c r="B9" s="260">
        <v>6</v>
      </c>
      <c r="C9" s="571" t="s">
        <v>469</v>
      </c>
      <c r="D9" s="571"/>
      <c r="E9" s="571"/>
      <c r="F9" s="567"/>
      <c r="G9" s="114"/>
      <c r="H9" s="114"/>
      <c r="I9" s="114"/>
      <c r="J9" s="116"/>
    </row>
    <row r="10" spans="1:12" s="117" customFormat="1" ht="22.9" customHeight="1">
      <c r="A10" s="556"/>
      <c r="B10" s="260">
        <v>7</v>
      </c>
      <c r="C10" s="571" t="s">
        <v>508</v>
      </c>
      <c r="D10" s="571"/>
      <c r="E10" s="571"/>
      <c r="F10" s="567"/>
      <c r="G10" s="114"/>
      <c r="H10" s="114"/>
      <c r="I10" s="114"/>
      <c r="J10" s="258"/>
    </row>
    <row r="11" spans="1:12" s="117" customFormat="1" ht="54" customHeight="1">
      <c r="A11" s="556"/>
      <c r="B11" s="456">
        <v>8</v>
      </c>
      <c r="C11" s="570" t="s">
        <v>810</v>
      </c>
      <c r="D11" s="570"/>
      <c r="E11" s="570"/>
      <c r="F11" s="567"/>
      <c r="G11" s="114"/>
      <c r="H11" s="114"/>
      <c r="I11" s="114"/>
      <c r="J11" s="258"/>
    </row>
    <row r="12" spans="1:12" s="117" customFormat="1" ht="12" customHeight="1">
      <c r="A12" s="556"/>
      <c r="B12" s="456"/>
      <c r="C12" s="457"/>
      <c r="D12" s="457"/>
      <c r="E12" s="457"/>
      <c r="F12" s="567"/>
      <c r="G12" s="114"/>
      <c r="H12" s="114"/>
      <c r="I12" s="114"/>
      <c r="J12" s="258"/>
    </row>
    <row r="13" spans="1:12" s="117" customFormat="1" ht="33" customHeight="1">
      <c r="A13" s="556"/>
      <c r="B13" s="261" t="s">
        <v>390</v>
      </c>
      <c r="C13" s="573" t="s">
        <v>481</v>
      </c>
      <c r="D13" s="573"/>
      <c r="E13" s="574"/>
      <c r="F13" s="567"/>
      <c r="G13" s="114"/>
      <c r="H13" s="114"/>
      <c r="I13" s="114"/>
      <c r="J13" s="116"/>
    </row>
    <row r="14" spans="1:12" ht="5.25" customHeight="1">
      <c r="A14" s="556"/>
      <c r="B14" s="262"/>
      <c r="C14" s="262"/>
      <c r="D14" s="262"/>
      <c r="E14" s="262"/>
      <c r="F14" s="567"/>
      <c r="G14" s="105"/>
      <c r="H14" s="105"/>
      <c r="I14" s="105"/>
      <c r="J14" s="106"/>
    </row>
    <row r="15" spans="1:12" ht="18" customHeight="1">
      <c r="A15" s="556"/>
      <c r="B15" s="569"/>
      <c r="C15" s="569"/>
      <c r="D15" s="569"/>
      <c r="E15" s="569"/>
      <c r="F15" s="567"/>
      <c r="G15" s="105"/>
      <c r="H15" s="105"/>
      <c r="I15" s="105"/>
      <c r="J15" s="106"/>
    </row>
    <row r="16" spans="1:12" ht="8.1" customHeight="1">
      <c r="A16" s="556"/>
      <c r="B16" s="109"/>
      <c r="C16" s="109"/>
      <c r="D16" s="109"/>
      <c r="E16" s="109"/>
      <c r="F16" s="567"/>
      <c r="G16" s="105"/>
      <c r="H16" s="105"/>
      <c r="I16" s="105"/>
      <c r="J16" s="106"/>
    </row>
    <row r="17" spans="1:10" ht="27.75" customHeight="1">
      <c r="A17" s="556"/>
      <c r="B17" s="450"/>
      <c r="C17" s="451"/>
      <c r="D17" s="560"/>
      <c r="E17" s="561"/>
      <c r="F17" s="567"/>
    </row>
    <row r="18" spans="1:10" ht="19.5" customHeight="1">
      <c r="A18" s="556"/>
      <c r="B18" s="452"/>
      <c r="C18" s="453"/>
      <c r="D18" s="562"/>
      <c r="E18" s="563"/>
      <c r="F18" s="567"/>
      <c r="G18" s="105"/>
      <c r="H18" s="105"/>
      <c r="I18" s="105"/>
      <c r="J18" s="106"/>
    </row>
    <row r="19" spans="1:10" ht="24" customHeight="1">
      <c r="A19" s="556"/>
      <c r="B19" s="452"/>
      <c r="C19" s="453"/>
      <c r="D19" s="562"/>
      <c r="E19" s="563"/>
      <c r="F19" s="567"/>
      <c r="G19" s="111"/>
      <c r="H19" s="111"/>
      <c r="I19" s="111"/>
      <c r="J19" s="111"/>
    </row>
    <row r="20" spans="1:10" ht="23.25" customHeight="1">
      <c r="A20" s="557"/>
      <c r="B20" s="454"/>
      <c r="C20" s="455"/>
      <c r="D20" s="564"/>
      <c r="E20" s="565"/>
      <c r="F20" s="568"/>
      <c r="G20" s="111"/>
      <c r="H20" s="111"/>
      <c r="I20" s="111"/>
      <c r="J20" s="111"/>
    </row>
    <row r="21" spans="1:10" ht="15.75">
      <c r="A21" s="108"/>
      <c r="B21" s="108"/>
      <c r="C21" s="108"/>
      <c r="D21" s="108"/>
      <c r="E21" s="108"/>
      <c r="F21" s="105"/>
      <c r="G21" s="105"/>
      <c r="H21" s="105"/>
      <c r="I21" s="105"/>
      <c r="J21" s="106"/>
    </row>
    <row r="22" spans="1:10" ht="15.75">
      <c r="A22" s="108"/>
      <c r="B22" s="108"/>
      <c r="C22" s="108"/>
      <c r="D22" s="108"/>
      <c r="E22" s="108"/>
      <c r="F22" s="105"/>
      <c r="G22" s="105"/>
      <c r="H22" s="105"/>
      <c r="I22" s="105"/>
      <c r="J22" s="106"/>
    </row>
  </sheetData>
  <sheetProtection algorithmName="SHA-512" hashValue="ghI07DSMLnFkSMKk6sCj7iuWrD+UDqdoODklu61iTxUWVair9S0/UxsjifXDyKjowsQurPJvsjAiymcMVdhuoA==" saltValue="XcNe/HO05QbRDvwjtLquQw==" spinCount="100000" sheet="1" formatColumns="0" formatRows="0" selectLockedCells="1"/>
  <customSheetViews>
    <customSheetView guid="{1A6C211D-477E-416D-87F8-1BF3866A431B}"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30"/>
      <headerFooter alignWithMargins="0"/>
    </customSheetView>
    <customSheetView guid="{DDDB5B4F-51D3-41E0-AB7C-B8643638B644}" showPageBreaks="1" showGridLines="0" printArea="1" view="pageBreakPreview">
      <selection activeCell="C13" sqref="C13:E13"/>
      <pageMargins left="0.15748031496063" right="0.23622047244094499" top="0.78" bottom="0.98425196850393704" header="0.35433070866141703" footer="0.511811023622047"/>
      <printOptions horizontalCentered="1"/>
      <pageSetup paperSize="9" scale="85" orientation="landscape" r:id="rId31"/>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2"/>
  <headerFooter alignWithMargins="0"/>
  <drawing r:id="rId3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zoomScaleNormal="100" zoomScaleSheetLayoutView="100" workbookViewId="0">
      <selection activeCell="E42" sqref="E4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38.25" customHeight="1">
      <c r="A1" s="602" t="str">
        <f>'Attach 3(JV)'!A1</f>
        <v>Specification No. :CC/NT/W-AIS/DOM/A10/23/03286</v>
      </c>
      <c r="B1" s="602"/>
      <c r="C1" s="602"/>
      <c r="D1" s="602"/>
      <c r="E1" s="310"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79.5" customHeight="1">
      <c r="A3" s="678" t="str">
        <f>Basic!B1</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752" t="s">
        <v>799</v>
      </c>
      <c r="B5" s="752"/>
      <c r="C5" s="752"/>
      <c r="D5" s="752"/>
      <c r="E5" s="752"/>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592" t="str">
        <f>'Attach 3(JV)'!A7</f>
        <v>Bidder’s Name and Address (Sole Bidder) :</v>
      </c>
      <c r="B8" s="592"/>
      <c r="C8" s="592"/>
      <c r="D8" s="592"/>
      <c r="E8" s="12" t="str">
        <f>'Attach 3(JV)'!E8</f>
        <v>Contract Services</v>
      </c>
      <c r="F8" s="189"/>
      <c r="G8" s="189"/>
      <c r="H8" s="189"/>
      <c r="I8" s="189"/>
      <c r="J8" s="189"/>
      <c r="K8" s="521"/>
      <c r="L8" s="189"/>
      <c r="M8" s="189"/>
      <c r="N8" s="189"/>
      <c r="O8" s="189"/>
      <c r="P8" s="189"/>
      <c r="Q8" s="189"/>
      <c r="R8" s="189"/>
      <c r="S8" s="189"/>
      <c r="T8" s="189"/>
      <c r="U8" s="189"/>
      <c r="V8" s="189"/>
      <c r="W8" s="189"/>
      <c r="X8" s="189"/>
      <c r="Y8" s="189"/>
      <c r="Z8" s="189"/>
      <c r="AA8" s="189"/>
      <c r="AB8" s="189"/>
      <c r="AC8" s="189"/>
      <c r="AD8" s="189"/>
      <c r="AE8" s="189"/>
    </row>
    <row r="9" spans="1:31" ht="36" customHeight="1">
      <c r="A9" s="606" t="str">
        <f>'Attach 3(JV)'!A8</f>
        <v/>
      </c>
      <c r="B9" s="606"/>
      <c r="C9" s="434"/>
      <c r="D9" s="434"/>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351</v>
      </c>
      <c r="B10" s="753" t="str">
        <f>'Attach 3(JV)'!B9:D9</f>
        <v/>
      </c>
      <c r="C10" s="753"/>
      <c r="D10" s="753"/>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353</v>
      </c>
      <c r="B11" s="596" t="str">
        <f>'Attach 3(JV)'!B10:D10</f>
        <v/>
      </c>
      <c r="C11" s="596"/>
      <c r="D11" s="596"/>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596" t="str">
        <f>'Attach 3(JV)'!B11:D11</f>
        <v/>
      </c>
      <c r="C12" s="596"/>
      <c r="D12" s="596"/>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596" t="str">
        <f>'Attach 3(JV)'!B12</f>
        <v/>
      </c>
      <c r="C13" s="596"/>
      <c r="D13" s="596"/>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596"/>
      <c r="C14" s="596"/>
      <c r="D14" s="596"/>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346</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394</v>
      </c>
      <c r="B17" s="660" t="s">
        <v>395</v>
      </c>
      <c r="C17" s="660"/>
      <c r="D17" s="660"/>
      <c r="E17" s="660"/>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754" t="s">
        <v>480</v>
      </c>
      <c r="C18" s="754"/>
      <c r="D18" s="754"/>
      <c r="E18" s="754"/>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7" t="s">
        <v>396</v>
      </c>
      <c r="C20" s="268"/>
      <c r="D20" s="269"/>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70"/>
      <c r="B21" s="267" t="s">
        <v>397</v>
      </c>
      <c r="C21" s="268"/>
      <c r="D21" s="269"/>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749"/>
      <c r="B22" s="750"/>
      <c r="C22" s="750"/>
      <c r="D22" s="750"/>
      <c r="E22" s="750"/>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516" t="s">
        <v>796</v>
      </c>
      <c r="C23" s="268"/>
      <c r="D23" s="269"/>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751"/>
      <c r="C25" s="751"/>
      <c r="D25" s="751"/>
      <c r="E25" s="751"/>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398</v>
      </c>
      <c r="B26" s="660" t="s">
        <v>132</v>
      </c>
      <c r="C26" s="660"/>
      <c r="D26" s="660"/>
      <c r="E26" s="660"/>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756" t="s">
        <v>133</v>
      </c>
      <c r="C27" s="756"/>
      <c r="D27" s="756"/>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755" t="s">
        <v>134</v>
      </c>
      <c r="C28" s="755"/>
      <c r="D28" s="755"/>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755" t="s">
        <v>135</v>
      </c>
      <c r="C29" s="755"/>
      <c r="D29" s="755"/>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755"/>
      <c r="C30" s="755"/>
      <c r="D30" s="755"/>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755"/>
      <c r="C31" s="755"/>
      <c r="D31" s="755"/>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755" t="s">
        <v>136</v>
      </c>
      <c r="C32" s="755"/>
      <c r="D32" s="755"/>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755"/>
      <c r="C33" s="755"/>
      <c r="D33" s="755"/>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755"/>
      <c r="C34" s="755"/>
      <c r="D34" s="755"/>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755" t="s">
        <v>137</v>
      </c>
      <c r="C35" s="755"/>
      <c r="D35" s="755"/>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755"/>
      <c r="C36" s="755"/>
      <c r="D36" s="755"/>
      <c r="E36" s="167"/>
      <c r="F36" s="189"/>
      <c r="G36" s="189"/>
      <c r="H36" s="189"/>
      <c r="I36" s="189"/>
      <c r="J36" s="84" t="s">
        <v>611</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765"/>
      <c r="C37" s="765"/>
      <c r="D37" s="765"/>
      <c r="E37" s="168"/>
      <c r="F37" s="189"/>
      <c r="G37" s="189"/>
      <c r="H37" s="189"/>
      <c r="I37" s="189"/>
      <c r="J37" s="84" t="s">
        <v>477</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649" t="s">
        <v>651</v>
      </c>
      <c r="B38" s="772" t="s">
        <v>138</v>
      </c>
      <c r="C38" s="772"/>
      <c r="D38" s="772"/>
      <c r="E38" s="773"/>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649"/>
      <c r="B39" s="775" t="s">
        <v>139</v>
      </c>
      <c r="C39" s="776"/>
      <c r="D39" s="777"/>
      <c r="E39" s="774"/>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652</v>
      </c>
      <c r="B40" s="769" t="s">
        <v>653</v>
      </c>
      <c r="C40" s="770"/>
      <c r="D40" s="771"/>
      <c r="E40" s="442"/>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654</v>
      </c>
      <c r="B41" s="769" t="s">
        <v>655</v>
      </c>
      <c r="C41" s="770"/>
      <c r="D41" s="771"/>
      <c r="E41" s="441"/>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656</v>
      </c>
      <c r="B42" s="769" t="s">
        <v>657</v>
      </c>
      <c r="C42" s="770"/>
      <c r="D42" s="771"/>
      <c r="E42" s="443"/>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761" t="s">
        <v>140</v>
      </c>
      <c r="C43" s="761"/>
      <c r="D43" s="761"/>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5" t="s">
        <v>159</v>
      </c>
      <c r="B44" s="768" t="s">
        <v>516</v>
      </c>
      <c r="C44" s="768"/>
      <c r="D44" s="768"/>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5" t="s">
        <v>517</v>
      </c>
      <c r="B45" s="768" t="s">
        <v>518</v>
      </c>
      <c r="C45" s="768"/>
      <c r="D45" s="768"/>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5"/>
      <c r="B46" s="768" t="s">
        <v>519</v>
      </c>
      <c r="C46" s="768"/>
      <c r="D46" s="768"/>
      <c r="E46" s="316" t="s">
        <v>520</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5" t="s">
        <v>521</v>
      </c>
      <c r="B47" s="647"/>
      <c r="C47" s="760"/>
      <c r="D47" s="648"/>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5" t="s">
        <v>28</v>
      </c>
      <c r="B48" s="647"/>
      <c r="C48" s="760"/>
      <c r="D48" s="648"/>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5" t="s">
        <v>471</v>
      </c>
      <c r="B49" s="647"/>
      <c r="C49" s="760"/>
      <c r="D49" s="648"/>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5" t="s">
        <v>473</v>
      </c>
      <c r="B50" s="768" t="s">
        <v>522</v>
      </c>
      <c r="C50" s="768"/>
      <c r="D50" s="768"/>
      <c r="E50" s="317"/>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5"/>
      <c r="B51" s="768" t="s">
        <v>519</v>
      </c>
      <c r="C51" s="768"/>
      <c r="D51" s="768"/>
      <c r="E51" s="316" t="s">
        <v>520</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5" t="s">
        <v>521</v>
      </c>
      <c r="B52" s="647"/>
      <c r="C52" s="760"/>
      <c r="D52" s="648"/>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5" t="s">
        <v>28</v>
      </c>
      <c r="B53" s="647"/>
      <c r="C53" s="760"/>
      <c r="D53" s="648"/>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5" t="s">
        <v>471</v>
      </c>
      <c r="B54" s="647"/>
      <c r="C54" s="760"/>
      <c r="D54" s="648"/>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8" t="s">
        <v>523</v>
      </c>
      <c r="B55" s="647"/>
      <c r="C55" s="760"/>
      <c r="D55" s="648"/>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5" t="s">
        <v>472</v>
      </c>
      <c r="B56" s="647"/>
      <c r="C56" s="760"/>
      <c r="D56" s="648"/>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8" t="s">
        <v>478</v>
      </c>
      <c r="B57" s="647"/>
      <c r="C57" s="760"/>
      <c r="D57" s="648"/>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695</v>
      </c>
      <c r="B58" s="761" t="s">
        <v>141</v>
      </c>
      <c r="C58" s="761"/>
      <c r="D58" s="761"/>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696</v>
      </c>
      <c r="B59" s="755" t="s">
        <v>142</v>
      </c>
      <c r="C59" s="755"/>
      <c r="D59" s="755"/>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755"/>
      <c r="C60" s="755"/>
      <c r="D60" s="755"/>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765"/>
      <c r="C61" s="765"/>
      <c r="D61" s="765"/>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697</v>
      </c>
      <c r="B62" s="767" t="s">
        <v>143</v>
      </c>
      <c r="C62" s="767"/>
      <c r="D62" s="767"/>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755" t="s">
        <v>173</v>
      </c>
      <c r="C63" s="755"/>
      <c r="D63" s="755"/>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698</v>
      </c>
      <c r="B64" s="762" t="s">
        <v>153</v>
      </c>
      <c r="C64" s="763"/>
      <c r="D64" s="764"/>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755" t="s">
        <v>144</v>
      </c>
      <c r="C65" s="755"/>
      <c r="D65" s="755"/>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755" t="s">
        <v>145</v>
      </c>
      <c r="C66" s="755"/>
      <c r="D66" s="755"/>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765" t="s">
        <v>146</v>
      </c>
      <c r="C67" s="765"/>
      <c r="D67" s="765"/>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766" t="s">
        <v>147</v>
      </c>
      <c r="C68" s="766"/>
      <c r="D68" s="766"/>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755" t="s">
        <v>148</v>
      </c>
      <c r="C69" s="755"/>
      <c r="D69" s="755"/>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755" t="s">
        <v>149</v>
      </c>
      <c r="C70" s="755"/>
      <c r="D70" s="755"/>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755"/>
      <c r="C71" s="755"/>
      <c r="D71" s="755"/>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755"/>
      <c r="C72" s="755"/>
      <c r="D72" s="755"/>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755" t="s">
        <v>150</v>
      </c>
      <c r="C73" s="755"/>
      <c r="D73" s="755"/>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755" t="s">
        <v>151</v>
      </c>
      <c r="C74" s="755"/>
      <c r="D74" s="755"/>
      <c r="E74" s="167"/>
      <c r="Z74" s="99"/>
      <c r="AA74" s="99"/>
      <c r="AB74" s="99"/>
    </row>
    <row r="75" spans="1:31" ht="18.95" customHeight="1">
      <c r="A75" s="118"/>
      <c r="B75" s="757" t="s">
        <v>151</v>
      </c>
      <c r="C75" s="758"/>
      <c r="D75" s="759"/>
      <c r="E75" s="118" t="str">
        <f>IF(H72=1,"Saving Account","Current Account")</f>
        <v>Current Account</v>
      </c>
      <c r="Z75" s="99"/>
      <c r="AA75" s="99"/>
      <c r="AB75" s="99"/>
    </row>
    <row r="76" spans="1:31" ht="33" customHeight="1">
      <c r="A76" s="92" t="s">
        <v>161</v>
      </c>
      <c r="B76" s="756" t="s">
        <v>152</v>
      </c>
      <c r="C76" s="756"/>
      <c r="D76" s="756"/>
      <c r="E76" s="87"/>
    </row>
    <row r="77" spans="1:31" ht="48" customHeight="1">
      <c r="A77" s="92" t="s">
        <v>162</v>
      </c>
      <c r="B77" s="756" t="s">
        <v>164</v>
      </c>
      <c r="C77" s="756"/>
      <c r="D77" s="756"/>
      <c r="E77" s="87"/>
    </row>
    <row r="78" spans="1:31" ht="50.25" customHeight="1">
      <c r="A78" s="684" t="s">
        <v>163</v>
      </c>
      <c r="B78" s="684"/>
      <c r="C78" s="684"/>
      <c r="D78" s="684"/>
      <c r="E78" s="684"/>
    </row>
    <row r="79" spans="1:31" ht="23.25" customHeight="1">
      <c r="A79" s="163"/>
      <c r="B79" s="163"/>
      <c r="C79" s="163"/>
      <c r="D79" s="163"/>
      <c r="E79" s="163"/>
    </row>
    <row r="80" spans="1:31" ht="13.5" customHeight="1">
      <c r="A80" s="748" t="s">
        <v>699</v>
      </c>
      <c r="B80" s="748"/>
      <c r="C80" s="748"/>
      <c r="D80" s="748"/>
      <c r="E80" s="748"/>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34"/>
      <c r="B81" s="434"/>
      <c r="C81" s="434"/>
      <c r="D81" s="434"/>
      <c r="E81" s="434"/>
    </row>
    <row r="82" spans="1:5" ht="16.5" customHeight="1">
      <c r="A82" s="606" t="s">
        <v>700</v>
      </c>
      <c r="B82" s="606"/>
      <c r="C82" s="606"/>
      <c r="D82" s="606"/>
      <c r="E82" s="606"/>
    </row>
    <row r="83" spans="1:5" ht="4.5" customHeight="1">
      <c r="A83" s="434"/>
      <c r="B83" s="434"/>
      <c r="C83" s="434"/>
      <c r="D83" s="434"/>
      <c r="E83" s="434"/>
    </row>
    <row r="84" spans="1:5" ht="16.5" customHeight="1">
      <c r="A84" s="606" t="s">
        <v>701</v>
      </c>
      <c r="B84" s="606"/>
      <c r="C84" s="606"/>
      <c r="D84" s="606"/>
      <c r="E84" s="606"/>
    </row>
    <row r="85" spans="1:5" ht="9.75" customHeight="1">
      <c r="A85" s="434"/>
      <c r="B85" s="434"/>
      <c r="C85" s="434"/>
      <c r="D85" s="434"/>
      <c r="E85" s="434"/>
    </row>
    <row r="86" spans="1:5" ht="16.5" customHeight="1">
      <c r="A86" s="606" t="s">
        <v>702</v>
      </c>
      <c r="B86" s="606"/>
      <c r="C86" s="606"/>
      <c r="D86" s="606"/>
      <c r="E86" s="606"/>
    </row>
    <row r="87" spans="1:5" ht="9" customHeight="1">
      <c r="A87" s="434"/>
      <c r="B87" s="434"/>
      <c r="C87" s="434"/>
      <c r="D87" s="434"/>
      <c r="E87" s="434"/>
    </row>
    <row r="88" spans="1:5" ht="16.5" customHeight="1">
      <c r="A88" s="606" t="s">
        <v>703</v>
      </c>
      <c r="B88" s="606"/>
      <c r="C88" s="606"/>
      <c r="D88" s="606"/>
      <c r="E88" s="606"/>
    </row>
    <row r="89" spans="1:5" ht="9" customHeight="1">
      <c r="A89" s="434"/>
      <c r="B89" s="434"/>
      <c r="C89" s="434"/>
      <c r="D89" s="434"/>
      <c r="E89" s="434"/>
    </row>
    <row r="90" spans="1:5" ht="42" customHeight="1">
      <c r="A90" s="606" t="s">
        <v>704</v>
      </c>
      <c r="B90" s="606"/>
      <c r="C90" s="606"/>
      <c r="D90" s="606"/>
      <c r="E90" s="606"/>
    </row>
    <row r="91" spans="1:5" ht="10.5" customHeight="1">
      <c r="D91" s="58"/>
    </row>
    <row r="92" spans="1:5" ht="24.95"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Ge0A18hSf14Quf40s50prZVyfoxoVzKUAkojDTm+fcOuGypC0f9R1+wSnCsB/jP7aUgeFil9cbb0610FmUTWyw==" saltValue="AEFeQNTjgJjicU3BO1egww==" spinCount="100000" sheet="1" formatColumns="0" formatRows="0" selectLockedCells="1"/>
  <customSheetViews>
    <customSheetView guid="{1A6C211D-477E-416D-87F8-1BF3866A431B}"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4"/>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6"/>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DDDB5B4F-51D3-41E0-AB7C-B8643638B644}" showPageBreaks="1" showGridLines="0" fitToPage="1" printArea="1" hiddenRows="1" hiddenColumns="1" view="pageBreakPreview">
      <selection activeCell="E42" sqref="E42"/>
      <rowBreaks count="1" manualBreakCount="1">
        <brk id="34"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9"/>
  <headerFooter alignWithMargins="0">
    <oddFooter>&amp;R&amp;"Book Antiqua,Bold"&amp;8 Page &amp;P of &amp;N</oddFooter>
  </headerFooter>
  <rowBreaks count="1" manualBreakCount="1">
    <brk id="34"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24577" r:id="rId32"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3"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4" zoomScaleSheetLayoutView="100" workbookViewId="0">
      <selection activeCell="H21" sqref="H21:L21"/>
    </sheetView>
  </sheetViews>
  <sheetFormatPr defaultColWidth="9.140625"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ht="28.5" customHeight="1">
      <c r="A1" s="602" t="str">
        <f>'Attach 3(JV)'!A1</f>
        <v>Specification No. :CC/NT/W-AIS/DOM/A10/23/03286</v>
      </c>
      <c r="B1" s="602"/>
      <c r="C1" s="602"/>
      <c r="D1" s="602"/>
      <c r="E1" s="602"/>
      <c r="F1" s="602"/>
      <c r="G1" s="602"/>
      <c r="H1" s="614" t="str">
        <f>"Attachment-16 " &amp; 'Attach 3(JV)'!AT1</f>
        <v xml:space="preserve">Attachment-16 </v>
      </c>
      <c r="I1" s="614"/>
      <c r="J1" s="614"/>
      <c r="K1" s="614"/>
      <c r="L1" s="614"/>
    </row>
    <row r="2" spans="1:26" ht="11.25" customHeight="1">
      <c r="Z2" s="137">
        <f>'Attach 3(JV)'!Z2</f>
        <v>0</v>
      </c>
    </row>
    <row r="3" spans="1:26" ht="84.75"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679"/>
      <c r="G3" s="679"/>
      <c r="H3" s="679"/>
      <c r="I3" s="679"/>
      <c r="J3" s="679"/>
      <c r="K3" s="679"/>
      <c r="L3" s="679"/>
    </row>
    <row r="4" spans="1:26" ht="15.95" customHeight="1">
      <c r="A4" s="28"/>
      <c r="H4" s="30"/>
      <c r="I4" s="11"/>
    </row>
    <row r="5" spans="1:26" ht="20.100000000000001" customHeight="1">
      <c r="A5" s="594" t="s">
        <v>8</v>
      </c>
      <c r="B5" s="594"/>
      <c r="C5" s="594"/>
      <c r="D5" s="594"/>
      <c r="E5" s="594"/>
      <c r="F5" s="594"/>
      <c r="G5" s="594"/>
      <c r="H5" s="594"/>
      <c r="I5" s="594"/>
      <c r="J5" s="594"/>
      <c r="K5" s="594"/>
      <c r="L5" s="594"/>
    </row>
    <row r="6" spans="1:26" ht="15.95" customHeight="1">
      <c r="A6" s="32"/>
      <c r="H6" s="30"/>
      <c r="I6" s="11"/>
    </row>
    <row r="7" spans="1:26" ht="20.100000000000001" customHeight="1">
      <c r="A7" s="33" t="str">
        <f>'Attach 3(JV)'!A7</f>
        <v>Bidder’s Name and Address (Sole Bidder) :</v>
      </c>
      <c r="G7" s="15" t="str">
        <f>'Attach 3(JV)'!E7</f>
        <v>To:</v>
      </c>
      <c r="I7" s="11"/>
    </row>
    <row r="8" spans="1:26" ht="36" customHeight="1">
      <c r="A8" s="592" t="str">
        <f>'Attach 3(JV)'!A8</f>
        <v/>
      </c>
      <c r="B8" s="592"/>
      <c r="C8" s="592"/>
      <c r="D8" s="592"/>
      <c r="E8" s="592"/>
      <c r="F8" s="592"/>
      <c r="G8" s="12" t="str">
        <f>'Attach 3(JV)'!E8</f>
        <v>Contract Services</v>
      </c>
      <c r="I8" s="11"/>
    </row>
    <row r="9" spans="1:26" ht="20.100000000000001" customHeight="1">
      <c r="A9" s="13" t="s">
        <v>351</v>
      </c>
      <c r="B9" s="596" t="str">
        <f>'Attach 3(JV)'!B9</f>
        <v/>
      </c>
      <c r="C9" s="596"/>
      <c r="D9" s="596"/>
      <c r="E9" s="596"/>
      <c r="F9" s="596"/>
      <c r="G9" s="12" t="str">
        <f>'Attach 3(JV)'!E9</f>
        <v>Power Grid Corporation of India Ltd.,</v>
      </c>
      <c r="I9" s="11"/>
    </row>
    <row r="10" spans="1:26" ht="20.100000000000001" customHeight="1">
      <c r="A10" s="13" t="s">
        <v>353</v>
      </c>
      <c r="B10" s="596" t="str">
        <f>'Attach 3(JV)'!B10</f>
        <v/>
      </c>
      <c r="C10" s="596"/>
      <c r="D10" s="596"/>
      <c r="E10" s="596"/>
      <c r="F10" s="596"/>
      <c r="G10" s="12" t="str">
        <f>'Attach 3(JV)'!E10</f>
        <v>"Saudamini", Plot No. 2, Sector 29</v>
      </c>
      <c r="I10" s="11"/>
    </row>
    <row r="11" spans="1:26" ht="20.100000000000001" customHeight="1">
      <c r="B11" s="596" t="str">
        <f>'Attach 3(JV)'!B11</f>
        <v/>
      </c>
      <c r="C11" s="596"/>
      <c r="D11" s="596"/>
      <c r="E11" s="596"/>
      <c r="F11" s="596"/>
      <c r="G11" s="12" t="str">
        <f>'Attach 3(JV)'!E11</f>
        <v>Gurgaon (Haryana) - 122001</v>
      </c>
    </row>
    <row r="12" spans="1:26" ht="20.100000000000001" customHeight="1">
      <c r="A12" s="32"/>
      <c r="B12" s="596" t="str">
        <f>'Attach 3(JV)'!B12</f>
        <v/>
      </c>
      <c r="C12" s="596"/>
      <c r="D12" s="596"/>
      <c r="E12" s="596"/>
      <c r="F12" s="596"/>
      <c r="G12" s="12"/>
    </row>
    <row r="13" spans="1:26" ht="15.95" customHeight="1">
      <c r="A13" s="32"/>
      <c r="B13" s="123"/>
      <c r="C13" s="123"/>
      <c r="D13" s="123"/>
      <c r="E13" s="123"/>
      <c r="F13" s="123"/>
    </row>
    <row r="14" spans="1:26" ht="20.100000000000001" customHeight="1">
      <c r="A14" s="29" t="s">
        <v>346</v>
      </c>
    </row>
    <row r="15" spans="1:26" ht="20.100000000000001" customHeight="1">
      <c r="A15" s="32"/>
    </row>
    <row r="16" spans="1:26" ht="57.75" customHeight="1">
      <c r="A16" s="684" t="s">
        <v>11</v>
      </c>
      <c r="B16" s="684"/>
      <c r="C16" s="684"/>
      <c r="D16" s="684"/>
      <c r="E16" s="684"/>
      <c r="F16" s="684"/>
      <c r="G16" s="684"/>
      <c r="H16" s="684"/>
      <c r="I16" s="684"/>
      <c r="J16" s="684"/>
      <c r="K16" s="684"/>
      <c r="L16" s="684"/>
    </row>
    <row r="17" spans="1:12" ht="20.100000000000001" customHeight="1">
      <c r="A17" s="88">
        <v>1</v>
      </c>
      <c r="B17" s="89" t="s">
        <v>12</v>
      </c>
    </row>
    <row r="18" spans="1:12" ht="82.5" customHeight="1">
      <c r="A18" s="52"/>
      <c r="B18" s="783" t="s">
        <v>13</v>
      </c>
      <c r="C18" s="783"/>
      <c r="D18" s="783"/>
      <c r="E18" s="783"/>
      <c r="F18" s="783"/>
      <c r="G18" s="783"/>
      <c r="H18" s="783"/>
      <c r="I18" s="783"/>
      <c r="J18" s="783"/>
      <c r="K18" s="783"/>
      <c r="L18" s="783"/>
    </row>
    <row r="19" spans="1:12" ht="60.75" customHeight="1">
      <c r="A19" s="53">
        <v>1.1000000000000001</v>
      </c>
      <c r="B19" s="779" t="s">
        <v>14</v>
      </c>
      <c r="C19" s="779"/>
      <c r="D19" s="779"/>
      <c r="E19" s="779"/>
      <c r="F19" s="779"/>
      <c r="G19" s="779"/>
      <c r="H19" s="779"/>
      <c r="I19" s="779"/>
      <c r="J19" s="779"/>
      <c r="K19" s="779"/>
      <c r="L19" s="779"/>
    </row>
    <row r="20" spans="1:12" ht="33" customHeight="1">
      <c r="A20" s="52"/>
      <c r="B20" s="782" t="str">
        <f>IF('Names of Bidder'!I6="Sole Bidder","Name of the Bidder (Sole Bidder)", "Name of Bidder (Lead Partner)")</f>
        <v>Name of the Bidder (Sole Bidder)</v>
      </c>
      <c r="C20" s="782"/>
      <c r="D20" s="782"/>
      <c r="E20" s="782"/>
      <c r="F20" s="782"/>
      <c r="G20" s="782"/>
      <c r="H20" s="780" t="str">
        <f>B9</f>
        <v/>
      </c>
      <c r="I20" s="780"/>
      <c r="J20" s="780"/>
      <c r="K20" s="780"/>
      <c r="L20" s="780"/>
    </row>
    <row r="21" spans="1:12" ht="33" customHeight="1">
      <c r="A21" s="35"/>
      <c r="B21" s="782" t="s">
        <v>15</v>
      </c>
      <c r="C21" s="782"/>
      <c r="D21" s="782"/>
      <c r="E21" s="782"/>
      <c r="F21" s="782"/>
      <c r="G21" s="782"/>
      <c r="H21" s="781" t="s">
        <v>56</v>
      </c>
      <c r="I21" s="781"/>
      <c r="J21" s="781"/>
      <c r="K21" s="781"/>
      <c r="L21" s="781"/>
    </row>
    <row r="22" spans="1:12" ht="33" customHeight="1">
      <c r="A22" s="35"/>
      <c r="B22" s="782" t="s">
        <v>16</v>
      </c>
      <c r="C22" s="782"/>
      <c r="D22" s="782"/>
      <c r="E22" s="782"/>
      <c r="F22" s="782"/>
      <c r="G22" s="782"/>
      <c r="H22" s="781"/>
      <c r="I22" s="781"/>
      <c r="J22" s="781"/>
      <c r="K22" s="781"/>
      <c r="L22" s="781"/>
    </row>
    <row r="23" spans="1:12" ht="33" customHeight="1">
      <c r="A23" s="35"/>
      <c r="B23" s="782" t="s">
        <v>17</v>
      </c>
      <c r="C23" s="782"/>
      <c r="D23" s="782"/>
      <c r="E23" s="782"/>
      <c r="F23" s="782"/>
      <c r="G23" s="782"/>
      <c r="H23" s="781"/>
      <c r="I23" s="781"/>
      <c r="J23" s="781"/>
      <c r="K23" s="781"/>
      <c r="L23" s="781"/>
    </row>
    <row r="24" spans="1:12" ht="33" customHeight="1">
      <c r="A24" s="35"/>
      <c r="B24" s="782" t="s">
        <v>18</v>
      </c>
      <c r="C24" s="782"/>
      <c r="D24" s="782"/>
      <c r="E24" s="782"/>
      <c r="F24" s="782"/>
      <c r="G24" s="782"/>
      <c r="H24" s="781"/>
      <c r="I24" s="781"/>
      <c r="J24" s="781"/>
      <c r="K24" s="781"/>
      <c r="L24" s="781"/>
    </row>
    <row r="25" spans="1:12" ht="6" customHeight="1">
      <c r="A25" s="35"/>
      <c r="B25" s="163"/>
      <c r="C25" s="163"/>
      <c r="D25" s="163"/>
      <c r="E25" s="163"/>
      <c r="F25" s="163"/>
      <c r="G25" s="163"/>
      <c r="H25" s="164"/>
      <c r="I25" s="164"/>
      <c r="J25" s="164"/>
      <c r="K25" s="164"/>
      <c r="L25" s="164"/>
    </row>
    <row r="26" spans="1:12" ht="18.95" customHeight="1">
      <c r="A26" s="53">
        <v>1.2</v>
      </c>
      <c r="B26" s="778" t="s">
        <v>175</v>
      </c>
      <c r="C26" s="778"/>
      <c r="D26" s="778"/>
      <c r="E26" s="778"/>
      <c r="F26" s="778"/>
      <c r="G26" s="778"/>
      <c r="H26" s="778"/>
      <c r="I26" s="778"/>
      <c r="J26" s="778"/>
      <c r="K26" s="778"/>
      <c r="L26" s="778"/>
    </row>
    <row r="27" spans="1:12" ht="18.95" customHeight="1">
      <c r="A27" s="56" t="s">
        <v>19</v>
      </c>
      <c r="B27" s="29" t="s">
        <v>20</v>
      </c>
      <c r="D27" s="90"/>
      <c r="E27" s="90"/>
    </row>
    <row r="28" spans="1:12" ht="18.95" customHeight="1">
      <c r="A28" s="35"/>
      <c r="B28" s="761" t="s">
        <v>21</v>
      </c>
      <c r="C28" s="761"/>
      <c r="D28" s="685"/>
      <c r="E28" s="685"/>
      <c r="F28" s="685"/>
      <c r="G28" s="685"/>
      <c r="H28" s="685"/>
      <c r="I28" s="685"/>
      <c r="J28" s="685"/>
      <c r="K28" s="685"/>
      <c r="L28" s="685"/>
    </row>
    <row r="29" spans="1:12" ht="18.95" customHeight="1">
      <c r="A29" s="35"/>
      <c r="B29" s="787" t="s">
        <v>22</v>
      </c>
      <c r="C29" s="788"/>
      <c r="D29" s="790"/>
      <c r="E29" s="790"/>
      <c r="F29" s="790"/>
      <c r="G29" s="790"/>
      <c r="H29" s="790"/>
      <c r="I29" s="790"/>
      <c r="J29" s="790"/>
      <c r="K29" s="790"/>
      <c r="L29" s="790"/>
    </row>
    <row r="30" spans="1:12" ht="18.95" customHeight="1">
      <c r="A30" s="35"/>
      <c r="B30" s="93"/>
      <c r="C30" s="54"/>
      <c r="D30" s="785"/>
      <c r="E30" s="785"/>
      <c r="F30" s="785"/>
      <c r="G30" s="785"/>
      <c r="H30" s="785"/>
      <c r="I30" s="785"/>
      <c r="J30" s="785"/>
      <c r="K30" s="785"/>
      <c r="L30" s="785"/>
    </row>
    <row r="31" spans="1:12" ht="18.95" customHeight="1">
      <c r="A31" s="35"/>
      <c r="B31" s="93"/>
      <c r="C31" s="54"/>
      <c r="D31" s="785"/>
      <c r="E31" s="785"/>
      <c r="F31" s="785"/>
      <c r="G31" s="785"/>
      <c r="H31" s="785"/>
      <c r="I31" s="785"/>
      <c r="J31" s="785"/>
      <c r="K31" s="785"/>
      <c r="L31" s="785"/>
    </row>
    <row r="32" spans="1:12" ht="18.95" customHeight="1">
      <c r="A32" s="35"/>
      <c r="B32" s="94"/>
      <c r="C32" s="55"/>
      <c r="D32" s="786"/>
      <c r="E32" s="786"/>
      <c r="F32" s="786"/>
      <c r="G32" s="786"/>
      <c r="H32" s="786"/>
      <c r="I32" s="786"/>
      <c r="J32" s="786"/>
      <c r="K32" s="786"/>
      <c r="L32" s="786"/>
    </row>
    <row r="33" spans="1:54" ht="18.95" customHeight="1">
      <c r="A33" s="35"/>
      <c r="B33" s="761" t="s">
        <v>23</v>
      </c>
      <c r="C33" s="761"/>
      <c r="D33" s="685"/>
      <c r="E33" s="685"/>
      <c r="F33" s="685"/>
      <c r="G33" s="685"/>
      <c r="H33" s="685"/>
      <c r="I33" s="685"/>
      <c r="J33" s="685"/>
      <c r="K33" s="685"/>
      <c r="L33" s="685"/>
    </row>
    <row r="34" spans="1:54" ht="18.95" customHeight="1">
      <c r="A34" s="35"/>
      <c r="B34" s="761" t="s">
        <v>24</v>
      </c>
      <c r="C34" s="761"/>
      <c r="D34" s="685"/>
      <c r="E34" s="685"/>
      <c r="F34" s="685"/>
      <c r="G34" s="685"/>
      <c r="H34" s="685"/>
      <c r="I34" s="685"/>
      <c r="J34" s="685"/>
      <c r="K34" s="685"/>
      <c r="L34" s="685"/>
    </row>
    <row r="35" spans="1:54" ht="18.95" customHeight="1">
      <c r="A35" s="35"/>
      <c r="B35" s="761" t="s">
        <v>25</v>
      </c>
      <c r="C35" s="761"/>
      <c r="D35" s="685"/>
      <c r="E35" s="685"/>
      <c r="F35" s="685"/>
      <c r="G35" s="685"/>
      <c r="H35" s="685"/>
      <c r="I35" s="685"/>
      <c r="J35" s="685"/>
      <c r="K35" s="685"/>
      <c r="L35" s="685"/>
    </row>
    <row r="36" spans="1:54" ht="18.95" customHeight="1">
      <c r="A36" s="35"/>
      <c r="B36" s="761" t="s">
        <v>26</v>
      </c>
      <c r="C36" s="761"/>
      <c r="D36" s="685"/>
      <c r="E36" s="685"/>
      <c r="F36" s="685"/>
      <c r="G36" s="685"/>
      <c r="H36" s="685"/>
      <c r="I36" s="685"/>
      <c r="J36" s="685"/>
      <c r="K36" s="685"/>
      <c r="L36" s="685"/>
    </row>
    <row r="37" spans="1:54" ht="8.1" customHeight="1">
      <c r="A37" s="35"/>
      <c r="B37" s="95"/>
      <c r="C37" s="95"/>
      <c r="D37" s="96"/>
      <c r="E37" s="96"/>
      <c r="F37" s="96"/>
      <c r="G37" s="96"/>
      <c r="H37" s="96"/>
      <c r="I37" s="96"/>
      <c r="J37" s="96"/>
      <c r="K37" s="96"/>
      <c r="L37" s="96"/>
    </row>
    <row r="38" spans="1:54" ht="61.5" customHeight="1">
      <c r="A38" s="57" t="s">
        <v>28</v>
      </c>
      <c r="B38" s="783" t="s">
        <v>27</v>
      </c>
      <c r="C38" s="783"/>
      <c r="D38" s="783"/>
      <c r="E38" s="783"/>
      <c r="F38" s="783"/>
      <c r="G38" s="783"/>
      <c r="H38" s="783"/>
      <c r="I38" s="783"/>
      <c r="J38" s="783"/>
      <c r="K38" s="783"/>
      <c r="L38" s="783"/>
    </row>
    <row r="39" spans="1:54" ht="33.75" customHeight="1">
      <c r="A39" s="35"/>
      <c r="B39" s="92" t="s">
        <v>349</v>
      </c>
      <c r="C39" s="784" t="s">
        <v>29</v>
      </c>
      <c r="D39" s="784"/>
      <c r="E39" s="784"/>
      <c r="F39" s="784"/>
      <c r="G39" s="784" t="s">
        <v>30</v>
      </c>
      <c r="H39" s="784"/>
      <c r="I39" s="784" t="s">
        <v>31</v>
      </c>
      <c r="J39" s="784"/>
      <c r="K39" s="784"/>
      <c r="L39" s="784"/>
    </row>
    <row r="40" spans="1:54" ht="38.1" customHeight="1">
      <c r="B40" s="102"/>
      <c r="C40" s="685"/>
      <c r="D40" s="685"/>
      <c r="E40" s="685"/>
      <c r="F40" s="685"/>
      <c r="G40" s="789"/>
      <c r="H40" s="789"/>
      <c r="I40" s="685"/>
      <c r="J40" s="685"/>
      <c r="K40" s="685"/>
      <c r="L40" s="685"/>
    </row>
    <row r="41" spans="1:54" ht="38.1" customHeight="1">
      <c r="A41" s="35"/>
      <c r="B41" s="102"/>
      <c r="C41" s="685"/>
      <c r="D41" s="685"/>
      <c r="E41" s="685"/>
      <c r="F41" s="685"/>
      <c r="G41" s="789"/>
      <c r="H41" s="789"/>
      <c r="I41" s="685"/>
      <c r="J41" s="685"/>
      <c r="K41" s="685"/>
      <c r="L41" s="685"/>
    </row>
    <row r="42" spans="1:54" ht="20.100000000000001" customHeight="1">
      <c r="A42" s="88">
        <v>2</v>
      </c>
      <c r="B42" s="97" t="s">
        <v>32</v>
      </c>
    </row>
    <row r="43" spans="1:54" ht="78.75" customHeight="1">
      <c r="B43" s="783" t="s">
        <v>33</v>
      </c>
      <c r="C43" s="783"/>
      <c r="D43" s="783"/>
      <c r="E43" s="783"/>
      <c r="F43" s="783"/>
      <c r="G43" s="783"/>
      <c r="H43" s="783"/>
      <c r="I43" s="783"/>
      <c r="J43" s="783"/>
      <c r="K43" s="783"/>
      <c r="L43" s="783"/>
    </row>
    <row r="44" spans="1:54" s="24" customFormat="1" ht="34.5" customHeight="1">
      <c r="A44" s="53">
        <v>2.1</v>
      </c>
      <c r="B44" s="783" t="s">
        <v>34</v>
      </c>
      <c r="C44" s="783"/>
      <c r="D44" s="783"/>
      <c r="E44" s="783"/>
      <c r="F44" s="783"/>
      <c r="G44" s="783"/>
      <c r="H44" s="783"/>
      <c r="I44" s="783"/>
      <c r="J44" s="783"/>
      <c r="K44" s="783"/>
      <c r="L44" s="783"/>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784" t="s">
        <v>36</v>
      </c>
      <c r="D45" s="784"/>
      <c r="E45" s="784"/>
      <c r="F45" s="784"/>
      <c r="G45" s="784" t="s">
        <v>37</v>
      </c>
      <c r="H45" s="784"/>
      <c r="I45" s="784" t="s">
        <v>116</v>
      </c>
      <c r="J45" s="784"/>
      <c r="K45" s="784" t="s">
        <v>117</v>
      </c>
      <c r="L45" s="784"/>
    </row>
    <row r="46" spans="1:54" ht="27.95" customHeight="1">
      <c r="A46" s="35"/>
      <c r="B46" s="102">
        <v>1</v>
      </c>
      <c r="C46" s="685"/>
      <c r="D46" s="685"/>
      <c r="E46" s="685"/>
      <c r="F46" s="685"/>
      <c r="G46" s="789"/>
      <c r="H46" s="789"/>
      <c r="I46" s="789"/>
      <c r="J46" s="789"/>
      <c r="K46" s="791"/>
      <c r="L46" s="791"/>
    </row>
    <row r="47" spans="1:54" ht="27.95" customHeight="1">
      <c r="A47" s="35"/>
      <c r="B47" s="102">
        <v>2</v>
      </c>
      <c r="C47" s="685"/>
      <c r="D47" s="685"/>
      <c r="E47" s="685"/>
      <c r="F47" s="685"/>
      <c r="G47" s="789"/>
      <c r="H47" s="789"/>
      <c r="I47" s="789"/>
      <c r="J47" s="789"/>
      <c r="K47" s="791"/>
      <c r="L47" s="791"/>
    </row>
    <row r="48" spans="1:54" ht="27.95" customHeight="1">
      <c r="A48" s="35"/>
      <c r="B48" s="102">
        <v>3</v>
      </c>
      <c r="C48" s="685"/>
      <c r="D48" s="685"/>
      <c r="E48" s="685"/>
      <c r="F48" s="685"/>
      <c r="G48" s="789"/>
      <c r="H48" s="789"/>
      <c r="I48" s="789"/>
      <c r="J48" s="789"/>
      <c r="K48" s="791"/>
      <c r="L48" s="791"/>
    </row>
    <row r="49" spans="1:54" ht="27.95" customHeight="1">
      <c r="A49" s="35"/>
      <c r="B49" s="102">
        <v>4</v>
      </c>
      <c r="C49" s="685"/>
      <c r="D49" s="685"/>
      <c r="E49" s="685"/>
      <c r="F49" s="685"/>
      <c r="G49" s="789"/>
      <c r="H49" s="789"/>
      <c r="I49" s="789"/>
      <c r="J49" s="789"/>
      <c r="K49" s="791"/>
      <c r="L49" s="791"/>
    </row>
    <row r="50" spans="1:54" ht="27.95" customHeight="1">
      <c r="A50" s="35"/>
      <c r="B50" s="102">
        <v>5</v>
      </c>
      <c r="C50" s="685"/>
      <c r="D50" s="685"/>
      <c r="E50" s="685"/>
      <c r="F50" s="685"/>
      <c r="G50" s="789"/>
      <c r="H50" s="789"/>
      <c r="I50" s="789"/>
      <c r="J50" s="789"/>
      <c r="K50" s="791"/>
      <c r="L50" s="791"/>
    </row>
    <row r="51" spans="1:54" ht="21" customHeight="1">
      <c r="A51" s="88">
        <v>3</v>
      </c>
      <c r="B51" s="97" t="s">
        <v>658</v>
      </c>
      <c r="D51" s="96"/>
      <c r="E51" s="96"/>
      <c r="F51" s="96"/>
    </row>
    <row r="52" spans="1:54" ht="55.5" customHeight="1">
      <c r="A52" s="88"/>
      <c r="B52" s="798" t="s">
        <v>659</v>
      </c>
      <c r="C52" s="798"/>
      <c r="D52" s="798"/>
      <c r="E52" s="798"/>
      <c r="F52" s="798"/>
      <c r="G52" s="798"/>
      <c r="H52" s="798"/>
      <c r="I52" s="798"/>
      <c r="J52" s="798"/>
      <c r="K52" s="798"/>
      <c r="L52" s="798"/>
    </row>
    <row r="53" spans="1:54" ht="10.5" customHeight="1">
      <c r="A53" s="88"/>
      <c r="B53" s="97"/>
      <c r="D53" s="96"/>
      <c r="E53" s="96"/>
      <c r="F53" s="96"/>
    </row>
    <row r="54" spans="1:54" ht="21.75" customHeight="1">
      <c r="A54" s="98">
        <v>3.1</v>
      </c>
      <c r="B54" s="799" t="s">
        <v>660</v>
      </c>
      <c r="C54" s="799"/>
      <c r="D54" s="799"/>
      <c r="E54" s="799"/>
      <c r="F54" s="799"/>
      <c r="G54" s="799"/>
      <c r="H54" s="799"/>
      <c r="I54" s="799"/>
      <c r="J54" s="799"/>
      <c r="K54" s="799"/>
      <c r="L54" s="799"/>
    </row>
    <row r="55" spans="1:54" ht="9" customHeight="1">
      <c r="A55" s="35"/>
      <c r="B55" s="783"/>
      <c r="C55" s="783"/>
      <c r="D55" s="783"/>
      <c r="E55" s="783"/>
      <c r="F55" s="783"/>
      <c r="G55" s="783"/>
      <c r="H55" s="783"/>
      <c r="I55" s="783"/>
      <c r="J55" s="783"/>
      <c r="K55" s="783"/>
      <c r="L55" s="783"/>
    </row>
    <row r="56" spans="1:54" s="24" customFormat="1" ht="40.5" customHeight="1">
      <c r="A56" s="35"/>
      <c r="B56" s="649" t="s">
        <v>35</v>
      </c>
      <c r="C56" s="649"/>
      <c r="D56" s="649"/>
      <c r="E56" s="611" t="s">
        <v>661</v>
      </c>
      <c r="F56" s="793"/>
      <c r="G56" s="793"/>
      <c r="H56" s="612"/>
      <c r="I56" s="649" t="s">
        <v>662</v>
      </c>
      <c r="J56" s="649"/>
      <c r="K56" s="649"/>
      <c r="L56" s="649"/>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685"/>
      <c r="C57" s="685"/>
      <c r="D57" s="685"/>
      <c r="E57" s="789"/>
      <c r="F57" s="789"/>
      <c r="G57" s="789"/>
      <c r="H57" s="789"/>
      <c r="I57" s="789"/>
      <c r="J57" s="789"/>
      <c r="K57" s="789"/>
      <c r="L57" s="789"/>
    </row>
    <row r="58" spans="1:54" ht="20.100000000000001" customHeight="1">
      <c r="A58" s="35"/>
      <c r="B58" s="685"/>
      <c r="C58" s="685"/>
      <c r="D58" s="685"/>
      <c r="E58" s="789"/>
      <c r="F58" s="789"/>
      <c r="G58" s="789"/>
      <c r="H58" s="789"/>
      <c r="I58" s="789"/>
      <c r="J58" s="789"/>
      <c r="K58" s="789"/>
      <c r="L58" s="789"/>
    </row>
    <row r="59" spans="1:54" ht="20.100000000000001" customHeight="1">
      <c r="A59" s="35"/>
      <c r="B59" s="685"/>
      <c r="C59" s="685"/>
      <c r="D59" s="685"/>
      <c r="E59" s="789"/>
      <c r="F59" s="789"/>
      <c r="G59" s="789"/>
      <c r="H59" s="789"/>
      <c r="I59" s="789"/>
      <c r="J59" s="789"/>
      <c r="K59" s="789"/>
      <c r="L59" s="789"/>
    </row>
    <row r="60" spans="1:54" ht="20.100000000000001" customHeight="1">
      <c r="A60" s="35"/>
      <c r="B60" s="685"/>
      <c r="C60" s="685"/>
      <c r="D60" s="685"/>
      <c r="E60" s="789"/>
      <c r="F60" s="789"/>
      <c r="G60" s="789"/>
      <c r="H60" s="789"/>
      <c r="I60" s="789"/>
      <c r="J60" s="789"/>
      <c r="K60" s="789"/>
      <c r="L60" s="789"/>
    </row>
    <row r="61" spans="1:54" ht="20.100000000000001" customHeight="1">
      <c r="A61" s="35"/>
      <c r="B61" s="685"/>
      <c r="C61" s="685"/>
      <c r="D61" s="685"/>
      <c r="E61" s="789"/>
      <c r="F61" s="789"/>
      <c r="G61" s="789"/>
      <c r="H61" s="789"/>
      <c r="I61" s="789"/>
      <c r="J61" s="789"/>
      <c r="K61" s="789"/>
      <c r="L61" s="789"/>
    </row>
    <row r="62" spans="1:54" ht="20.100000000000001" customHeight="1">
      <c r="A62" s="35"/>
      <c r="B62" s="685"/>
      <c r="C62" s="685"/>
      <c r="D62" s="685"/>
      <c r="E62" s="789"/>
      <c r="F62" s="789"/>
      <c r="G62" s="789"/>
      <c r="H62" s="789"/>
      <c r="I62" s="789"/>
      <c r="J62" s="789"/>
      <c r="K62" s="789"/>
      <c r="L62" s="789"/>
    </row>
    <row r="63" spans="1:54" ht="20.100000000000001" customHeight="1">
      <c r="A63" s="35"/>
      <c r="B63" s="35"/>
      <c r="C63" s="35"/>
      <c r="D63" s="35"/>
      <c r="E63" s="35"/>
      <c r="F63" s="35"/>
      <c r="G63" s="35"/>
      <c r="H63" s="35"/>
      <c r="I63" s="35"/>
      <c r="J63" s="35"/>
      <c r="K63" s="35"/>
      <c r="L63" s="35"/>
    </row>
    <row r="64" spans="1:54" ht="21" customHeight="1">
      <c r="A64" s="88">
        <v>4</v>
      </c>
      <c r="B64" s="97" t="s">
        <v>38</v>
      </c>
      <c r="D64" s="96"/>
      <c r="E64" s="96"/>
      <c r="F64" s="96"/>
    </row>
    <row r="65" spans="1:54" ht="18" customHeight="1">
      <c r="A65" s="98">
        <v>4.0999999999999996</v>
      </c>
      <c r="B65" s="792" t="s">
        <v>39</v>
      </c>
      <c r="C65" s="792"/>
      <c r="D65" s="792"/>
      <c r="E65" s="792"/>
      <c r="F65" s="792"/>
      <c r="G65" s="792"/>
      <c r="H65" s="792"/>
      <c r="I65" s="792"/>
      <c r="J65" s="792"/>
      <c r="K65" s="792"/>
      <c r="L65" s="792"/>
    </row>
    <row r="66" spans="1:54" ht="67.5" customHeight="1">
      <c r="A66" s="35"/>
      <c r="B66" s="783" t="s">
        <v>40</v>
      </c>
      <c r="C66" s="783"/>
      <c r="D66" s="783"/>
      <c r="E66" s="783"/>
      <c r="F66" s="783"/>
      <c r="G66" s="783"/>
      <c r="H66" s="783"/>
      <c r="I66" s="783"/>
      <c r="J66" s="783"/>
      <c r="K66" s="783"/>
      <c r="L66" s="783"/>
    </row>
    <row r="67" spans="1:54" s="24" customFormat="1" ht="35.25" customHeight="1">
      <c r="A67" s="35"/>
      <c r="B67" s="649" t="s">
        <v>41</v>
      </c>
      <c r="C67" s="649"/>
      <c r="D67" s="649"/>
      <c r="E67" s="611" t="s">
        <v>42</v>
      </c>
      <c r="F67" s="793"/>
      <c r="G67" s="793"/>
      <c r="H67" s="612"/>
      <c r="I67" s="649" t="s">
        <v>43</v>
      </c>
      <c r="J67" s="649"/>
      <c r="K67" s="649"/>
      <c r="L67" s="649"/>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685"/>
      <c r="C68" s="685"/>
      <c r="D68" s="685"/>
      <c r="E68" s="789"/>
      <c r="F68" s="789"/>
      <c r="G68" s="789"/>
      <c r="H68" s="789"/>
      <c r="I68" s="789"/>
      <c r="J68" s="789"/>
      <c r="K68" s="789"/>
      <c r="L68" s="789"/>
    </row>
    <row r="69" spans="1:54" ht="20.100000000000001" customHeight="1">
      <c r="A69" s="35"/>
      <c r="B69" s="685"/>
      <c r="C69" s="685"/>
      <c r="D69" s="685"/>
      <c r="E69" s="789"/>
      <c r="F69" s="789"/>
      <c r="G69" s="789"/>
      <c r="H69" s="789"/>
      <c r="I69" s="789"/>
      <c r="J69" s="789"/>
      <c r="K69" s="789"/>
      <c r="L69" s="789"/>
    </row>
    <row r="70" spans="1:54" ht="20.100000000000001" customHeight="1">
      <c r="A70" s="35"/>
      <c r="B70" s="685"/>
      <c r="C70" s="685"/>
      <c r="D70" s="685"/>
      <c r="E70" s="789"/>
      <c r="F70" s="789"/>
      <c r="G70" s="789"/>
      <c r="H70" s="789"/>
      <c r="I70" s="789"/>
      <c r="J70" s="789"/>
      <c r="K70" s="789"/>
      <c r="L70" s="789"/>
    </row>
    <row r="71" spans="1:54" ht="20.100000000000001" customHeight="1">
      <c r="A71" s="35"/>
      <c r="B71" s="685"/>
      <c r="C71" s="685"/>
      <c r="D71" s="685"/>
      <c r="E71" s="789"/>
      <c r="F71" s="789"/>
      <c r="G71" s="789"/>
      <c r="H71" s="789"/>
      <c r="I71" s="789"/>
      <c r="J71" s="789"/>
      <c r="K71" s="789"/>
      <c r="L71" s="789"/>
    </row>
    <row r="72" spans="1:54" ht="20.100000000000001" customHeight="1">
      <c r="A72" s="35"/>
      <c r="B72" s="685"/>
      <c r="C72" s="685"/>
      <c r="D72" s="685"/>
      <c r="E72" s="789"/>
      <c r="F72" s="789"/>
      <c r="G72" s="789"/>
      <c r="H72" s="789"/>
      <c r="I72" s="789"/>
      <c r="J72" s="789"/>
      <c r="K72" s="789"/>
      <c r="L72" s="789"/>
    </row>
    <row r="73" spans="1:54" ht="20.100000000000001" customHeight="1">
      <c r="A73" s="35"/>
      <c r="B73" s="685"/>
      <c r="C73" s="685"/>
      <c r="D73" s="685"/>
      <c r="E73" s="789"/>
      <c r="F73" s="789"/>
      <c r="G73" s="789"/>
      <c r="H73" s="789"/>
      <c r="I73" s="789"/>
      <c r="J73" s="789"/>
      <c r="K73" s="789"/>
      <c r="L73" s="789"/>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649" t="s">
        <v>119</v>
      </c>
      <c r="D76" s="649"/>
      <c r="E76" s="649"/>
      <c r="F76" s="649"/>
      <c r="G76" s="649"/>
      <c r="H76" s="611" t="s">
        <v>45</v>
      </c>
      <c r="I76" s="793"/>
      <c r="J76" s="793"/>
      <c r="K76" s="793"/>
      <c r="L76" s="612"/>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627</v>
      </c>
      <c r="D77" s="87" t="s">
        <v>535</v>
      </c>
      <c r="E77" s="87" t="s">
        <v>511</v>
      </c>
      <c r="F77" s="87" t="s">
        <v>510</v>
      </c>
      <c r="G77" s="87" t="s">
        <v>506</v>
      </c>
      <c r="H77" s="87" t="s">
        <v>729</v>
      </c>
      <c r="I77" s="87" t="s">
        <v>730</v>
      </c>
      <c r="J77" s="87" t="s">
        <v>743</v>
      </c>
      <c r="K77" s="87" t="s">
        <v>797</v>
      </c>
      <c r="L77" s="87" t="s">
        <v>806</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4">
        <v>5</v>
      </c>
      <c r="B85" s="796" t="s">
        <v>509</v>
      </c>
      <c r="C85" s="796"/>
      <c r="D85" s="796"/>
      <c r="E85" s="796"/>
      <c r="F85" s="796"/>
      <c r="G85" s="796"/>
      <c r="H85" s="781" t="s">
        <v>56</v>
      </c>
      <c r="I85" s="781"/>
      <c r="J85" s="781"/>
      <c r="K85" s="781"/>
      <c r="L85" s="781"/>
    </row>
    <row r="86" spans="1:54">
      <c r="A86" s="52"/>
      <c r="B86" s="783"/>
      <c r="C86" s="783"/>
      <c r="D86" s="783"/>
      <c r="E86" s="783"/>
      <c r="F86" s="783"/>
      <c r="G86" s="783"/>
      <c r="H86" s="783"/>
      <c r="I86" s="783"/>
      <c r="J86" s="783"/>
      <c r="K86" s="783"/>
      <c r="L86" s="783"/>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797" t="str">
        <f>'Attach 3(JV)'!B24</f>
        <v>--</v>
      </c>
      <c r="C89" s="797"/>
      <c r="D89" s="797"/>
      <c r="E89" s="25"/>
      <c r="G89" s="58" t="s">
        <v>4</v>
      </c>
      <c r="H89" s="794" t="str">
        <f>'Attach 3(JV)'!E24</f>
        <v/>
      </c>
      <c r="I89" s="795"/>
      <c r="J89" s="795"/>
      <c r="K89" s="795"/>
      <c r="L89" s="795"/>
    </row>
    <row r="90" spans="1:54" ht="24" customHeight="1">
      <c r="A90" s="36" t="s">
        <v>7</v>
      </c>
      <c r="B90" s="606" t="str">
        <f>'Attach 3(JV)'!B25</f>
        <v/>
      </c>
      <c r="C90" s="606"/>
      <c r="D90" s="606"/>
      <c r="E90" s="25"/>
      <c r="G90" s="58" t="s">
        <v>5</v>
      </c>
      <c r="H90" s="794" t="str">
        <f>'Attach 3(JV)'!E25</f>
        <v/>
      </c>
      <c r="I90" s="795"/>
      <c r="J90" s="795"/>
      <c r="K90" s="795"/>
      <c r="L90" s="795"/>
    </row>
  </sheetData>
  <sheetProtection algorithmName="SHA-512" hashValue="2Fg3vkltzOD4HcxhtpNm5aTPeVrojlj+RxImETtLjrC2ib7vyERTJXX/28itaUrMWPWm/g+LGRoDVoo13H+UzA==" saltValue="vJKFwlPQqmDuZIjczwel/A==" spinCount="100000" sheet="1" formatColumns="0" formatRows="0" selectLockedCells="1"/>
  <customSheetViews>
    <customSheetView guid="{1A6C211D-477E-416D-87F8-1BF3866A431B}"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DDDB5B4F-51D3-41E0-AB7C-B8643638B644}" showPageBreaks="1" showGridLines="0" zeroValues="0" printArea="1" view="pageBreakPreview" topLeftCell="A4">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2"/>
  <headerFooter alignWithMargins="0">
    <oddFooter>&amp;R&amp;"Book Antiqua,Bold"&amp;8 Page &amp;P of &amp;N</oddFooter>
  </headerFooter>
  <rowBreaks count="2" manualBreakCount="2">
    <brk id="23" max="11" man="1"/>
    <brk id="49"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19" sqref="A19"/>
    </sheetView>
  </sheetViews>
  <sheetFormatPr defaultColWidth="9.140625" defaultRowHeight="16.5"/>
  <cols>
    <col min="1" max="1" width="16.28515625" style="277" customWidth="1"/>
    <col min="2" max="2" width="31.28515625" style="277" customWidth="1"/>
    <col min="3" max="3" width="34.85546875" style="277" customWidth="1"/>
    <col min="4" max="4" width="18.85546875" style="277" customWidth="1"/>
    <col min="5" max="5" width="21.28515625" style="277" customWidth="1"/>
    <col min="6" max="8" width="9.140625" style="275"/>
    <col min="9" max="16384" width="9.140625" style="276"/>
  </cols>
  <sheetData>
    <row r="1" spans="1:26" ht="15">
      <c r="A1" s="808" t="str">
        <f>'Attach 3(JV)'!A1</f>
        <v>Specification No. :CC/NT/W-AIS/DOM/A10/23/03286</v>
      </c>
      <c r="B1" s="808"/>
      <c r="C1" s="808"/>
      <c r="D1" s="807" t="str">
        <f>"Attachment-17 "&amp;'Attach 3(JV)'!AT1</f>
        <v xml:space="preserve">Attachment-17 </v>
      </c>
      <c r="E1" s="807"/>
    </row>
    <row r="2" spans="1:26" ht="10.5" customHeight="1">
      <c r="Z2" s="278">
        <f>'[6]Attach 3(JV)'!Z2</f>
        <v>0</v>
      </c>
    </row>
    <row r="3" spans="1:26" ht="81"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279"/>
      <c r="G3" s="280"/>
      <c r="H3" s="279"/>
    </row>
    <row r="4" spans="1:26" ht="6.75" customHeight="1">
      <c r="A4" s="281"/>
      <c r="H4" s="30"/>
      <c r="I4" s="11"/>
    </row>
    <row r="5" spans="1:26" ht="19.5" customHeight="1">
      <c r="A5" s="809" t="s">
        <v>493</v>
      </c>
      <c r="B5" s="809"/>
      <c r="C5" s="809"/>
      <c r="D5" s="809"/>
      <c r="E5" s="809"/>
      <c r="F5" s="282"/>
      <c r="H5" s="30"/>
      <c r="I5" s="11"/>
    </row>
    <row r="6" spans="1:26" ht="7.5" customHeight="1">
      <c r="A6" s="283"/>
      <c r="H6" s="30"/>
      <c r="I6" s="11"/>
    </row>
    <row r="7" spans="1:26" ht="19.5" customHeight="1">
      <c r="A7" s="284" t="str">
        <f>'Attach 3(JV)'!A7</f>
        <v>Bidder’s Name and Address (Sole Bidder) :</v>
      </c>
      <c r="B7" s="283"/>
      <c r="C7" s="283"/>
      <c r="D7" s="15" t="str">
        <f>'[6]Attach 3(JV)'!E7</f>
        <v>To:</v>
      </c>
      <c r="H7" s="30"/>
      <c r="I7" s="11"/>
    </row>
    <row r="8" spans="1:26" ht="26.25" customHeight="1">
      <c r="A8" s="810" t="str">
        <f>'Attach 3(JV)'!A8</f>
        <v/>
      </c>
      <c r="B8" s="810"/>
      <c r="C8" s="810"/>
      <c r="D8" s="12" t="str">
        <f>'[6]Attach 3(JV)'!E8</f>
        <v>Contract Services</v>
      </c>
      <c r="H8" s="30"/>
      <c r="I8" s="11"/>
    </row>
    <row r="9" spans="1:26" ht="19.5" customHeight="1">
      <c r="A9" s="13" t="s">
        <v>351</v>
      </c>
      <c r="B9" s="596" t="str">
        <f>'Attach 3(JV)'!B9</f>
        <v/>
      </c>
      <c r="C9" s="596"/>
      <c r="D9" s="12" t="str">
        <f>'[6]Attach 3(JV)'!E9</f>
        <v>Power Grid Corporation of India Ltd.,</v>
      </c>
      <c r="H9" s="30"/>
      <c r="I9" s="11"/>
    </row>
    <row r="10" spans="1:26" ht="19.5" customHeight="1">
      <c r="A10" s="13" t="s">
        <v>353</v>
      </c>
      <c r="B10" s="596" t="str">
        <f>'Attach 3(JV)'!B10</f>
        <v/>
      </c>
      <c r="C10" s="596"/>
      <c r="D10" s="12" t="str">
        <f>'[6]Attach 3(JV)'!E10</f>
        <v>"Saudamini", Plot No. 2, Sector 29</v>
      </c>
      <c r="H10" s="30"/>
      <c r="I10" s="11"/>
    </row>
    <row r="11" spans="1:26" ht="19.5" customHeight="1">
      <c r="B11" s="596" t="str">
        <f>'Attach 3(JV)'!B11</f>
        <v/>
      </c>
      <c r="C11" s="596"/>
      <c r="D11" s="12" t="str">
        <f>'[6]Attach 3(JV)'!E11</f>
        <v>Gurgaon (Haryana) - 122001</v>
      </c>
    </row>
    <row r="12" spans="1:26" ht="14.25" customHeight="1">
      <c r="A12" s="283"/>
      <c r="B12" s="596" t="str">
        <f>'Attach 3(JV)'!B12</f>
        <v/>
      </c>
      <c r="C12" s="596"/>
      <c r="D12" s="12"/>
    </row>
    <row r="13" spans="1:26" ht="19.5" customHeight="1">
      <c r="A13" s="277" t="s">
        <v>346</v>
      </c>
    </row>
    <row r="14" spans="1:26" ht="9.9499999999999993" customHeight="1">
      <c r="A14" s="283"/>
    </row>
    <row r="15" spans="1:26" ht="90" customHeight="1">
      <c r="A15" s="285">
        <v>1</v>
      </c>
      <c r="B15" s="805" t="s">
        <v>494</v>
      </c>
      <c r="C15" s="805"/>
      <c r="D15" s="805"/>
      <c r="E15" s="805"/>
      <c r="F15" s="286"/>
      <c r="G15" s="286"/>
      <c r="H15" s="286"/>
    </row>
    <row r="16" spans="1:26" ht="51.75" customHeight="1">
      <c r="A16" s="285">
        <v>2</v>
      </c>
      <c r="B16" s="805" t="s">
        <v>495</v>
      </c>
      <c r="C16" s="805"/>
      <c r="D16" s="805"/>
      <c r="E16" s="805"/>
      <c r="F16" s="286"/>
      <c r="G16" s="286"/>
      <c r="H16" s="286"/>
    </row>
    <row r="17" spans="1:8" ht="9" customHeight="1">
      <c r="A17" s="283"/>
      <c r="B17" s="283"/>
      <c r="C17" s="283"/>
      <c r="D17" s="283"/>
      <c r="E17" s="283"/>
      <c r="F17" s="286"/>
      <c r="G17" s="286"/>
      <c r="H17" s="286"/>
    </row>
    <row r="18" spans="1:8" s="275" customFormat="1" ht="97.5" customHeight="1">
      <c r="A18" s="287" t="s">
        <v>496</v>
      </c>
      <c r="B18" s="288" t="s">
        <v>349</v>
      </c>
      <c r="C18" s="288" t="s">
        <v>497</v>
      </c>
      <c r="D18" s="287" t="s">
        <v>498</v>
      </c>
      <c r="E18" s="287" t="s">
        <v>499</v>
      </c>
      <c r="G18" s="286"/>
      <c r="H18" s="286"/>
    </row>
    <row r="19" spans="1:8">
      <c r="A19" s="289"/>
      <c r="B19" s="290"/>
      <c r="C19" s="290"/>
      <c r="D19" s="291"/>
      <c r="E19" s="291"/>
      <c r="F19" s="286"/>
      <c r="G19" s="286"/>
      <c r="H19" s="286"/>
    </row>
    <row r="20" spans="1:8">
      <c r="A20" s="289"/>
      <c r="B20" s="290"/>
      <c r="C20" s="290"/>
      <c r="D20" s="291"/>
      <c r="E20" s="291"/>
      <c r="F20" s="286"/>
      <c r="G20" s="286"/>
      <c r="H20" s="286"/>
    </row>
    <row r="21" spans="1:8">
      <c r="A21" s="289"/>
      <c r="B21" s="290"/>
      <c r="C21" s="290"/>
      <c r="D21" s="291"/>
      <c r="E21" s="291"/>
      <c r="F21" s="286"/>
      <c r="G21" s="286"/>
      <c r="H21" s="286"/>
    </row>
    <row r="22" spans="1:8">
      <c r="A22" s="289"/>
      <c r="B22" s="290"/>
      <c r="C22" s="290"/>
      <c r="D22" s="291"/>
      <c r="E22" s="291"/>
      <c r="F22" s="286"/>
      <c r="G22" s="286"/>
      <c r="H22" s="286"/>
    </row>
    <row r="23" spans="1:8">
      <c r="A23" s="289"/>
      <c r="B23" s="290"/>
      <c r="C23" s="290"/>
      <c r="D23" s="291"/>
      <c r="E23" s="291"/>
      <c r="F23" s="286"/>
      <c r="G23" s="286"/>
      <c r="H23" s="286"/>
    </row>
    <row r="24" spans="1:8">
      <c r="A24" s="289"/>
      <c r="B24" s="290"/>
      <c r="C24" s="290"/>
      <c r="D24" s="291"/>
      <c r="E24" s="291"/>
      <c r="F24" s="286"/>
      <c r="G24" s="286"/>
      <c r="H24" s="286"/>
    </row>
    <row r="25" spans="1:8" ht="6" customHeight="1">
      <c r="A25" s="292"/>
      <c r="B25" s="293"/>
      <c r="C25" s="293"/>
      <c r="D25" s="294"/>
      <c r="E25" s="294"/>
      <c r="F25" s="286"/>
      <c r="G25" s="286"/>
      <c r="H25" s="286"/>
    </row>
    <row r="26" spans="1:8" ht="0.6" hidden="1" customHeight="1">
      <c r="A26" s="295"/>
      <c r="B26" s="296"/>
      <c r="C26" s="296"/>
      <c r="D26" s="297"/>
      <c r="E26" s="297"/>
      <c r="F26" s="286"/>
      <c r="G26" s="286"/>
      <c r="H26" s="286"/>
    </row>
    <row r="27" spans="1:8" ht="30" customHeight="1">
      <c r="A27" s="806" t="s">
        <v>500</v>
      </c>
      <c r="B27" s="806"/>
      <c r="C27" s="806"/>
      <c r="D27" s="806"/>
      <c r="E27" s="806"/>
      <c r="F27" s="286"/>
      <c r="G27" s="286"/>
      <c r="H27" s="286"/>
    </row>
    <row r="28" spans="1:8">
      <c r="C28" s="298"/>
    </row>
    <row r="29" spans="1:8">
      <c r="A29" s="299" t="s">
        <v>6</v>
      </c>
      <c r="B29" s="300" t="str">
        <f>'Attach 3(JV)'!B24</f>
        <v>--</v>
      </c>
      <c r="C29" s="298" t="s">
        <v>4</v>
      </c>
      <c r="D29" s="301" t="str">
        <f>'Attach 3(JV)'!E24</f>
        <v/>
      </c>
    </row>
    <row r="30" spans="1:8">
      <c r="A30" s="299" t="s">
        <v>7</v>
      </c>
      <c r="B30" s="301" t="str">
        <f>'Attach 3(JV)'!B25</f>
        <v/>
      </c>
      <c r="C30" s="298" t="s">
        <v>5</v>
      </c>
      <c r="D30" s="301" t="str">
        <f>'Attach 3(JV)'!E25</f>
        <v/>
      </c>
    </row>
    <row r="31" spans="1:8">
      <c r="B31" s="302"/>
      <c r="C31" s="298"/>
      <c r="D31" s="298"/>
      <c r="E31" s="302"/>
    </row>
    <row r="32" spans="1:8" hidden="1">
      <c r="A32" s="272" t="str">
        <f>A1</f>
        <v>Specification No. :CC/NT/W-AIS/DOM/A10/23/03286</v>
      </c>
      <c r="B32" s="273"/>
      <c r="C32" s="273"/>
      <c r="D32" s="273"/>
      <c r="E32" s="274" t="str">
        <f>D1</f>
        <v xml:space="preserve">Attachment-17 </v>
      </c>
    </row>
    <row r="33" spans="1:8" hidden="1"/>
    <row r="34" spans="1:8" ht="15" hidden="1">
      <c r="A34" s="803" t="str">
        <f>A3</f>
        <v>220kV AIS Substation Extension Package SS-114 including supply of 220kV ICT &amp; 132kV EHV Cable for a) Extension of 220/132kV Ara S/S; b) 1x200MVA 220/132kV ICT at Ara S/S; c) 132kV, 1C, 1200Sqmm. XLPE Cu Cable associated with Eastern Region Expansion Scheme-XXXVI (ERES-XXXVI)</v>
      </c>
      <c r="B34" s="803"/>
      <c r="C34" s="803"/>
      <c r="D34" s="803"/>
      <c r="E34" s="803"/>
    </row>
    <row r="35" spans="1:8" hidden="1">
      <c r="A35" s="281"/>
    </row>
    <row r="36" spans="1:8" ht="15" hidden="1">
      <c r="A36" s="804" t="s">
        <v>391</v>
      </c>
      <c r="B36" s="804"/>
      <c r="C36" s="804"/>
      <c r="D36" s="804"/>
      <c r="E36" s="804"/>
      <c r="F36" s="276"/>
      <c r="G36" s="276"/>
      <c r="H36" s="276"/>
    </row>
    <row r="37" spans="1:8" hidden="1">
      <c r="A37" s="283"/>
      <c r="F37" s="276"/>
      <c r="G37" s="276"/>
      <c r="H37" s="276"/>
    </row>
    <row r="38" spans="1:8" hidden="1">
      <c r="A38" s="284" t="str">
        <f>'[6]Attach 3(JV)'!A15</f>
        <v>Name(s) and Addresse(s) of other partner(s)</v>
      </c>
      <c r="B38" s="283"/>
      <c r="C38" s="283"/>
      <c r="D38" s="15" t="str">
        <f>D7</f>
        <v>To:</v>
      </c>
      <c r="F38" s="276"/>
      <c r="G38" s="276"/>
      <c r="H38" s="276"/>
    </row>
    <row r="39" spans="1:8" hidden="1">
      <c r="A39" s="284" t="str">
        <f>'[6]Attach 3(JV)'!B16</f>
        <v/>
      </c>
      <c r="B39" s="283"/>
      <c r="C39" s="283"/>
      <c r="D39" s="12" t="str">
        <f>D8</f>
        <v>Contract Services</v>
      </c>
      <c r="F39" s="276"/>
      <c r="G39" s="276"/>
      <c r="H39" s="276"/>
    </row>
    <row r="40" spans="1:8" hidden="1">
      <c r="A40" s="13" t="s">
        <v>351</v>
      </c>
      <c r="B40" s="596" t="str">
        <f>'[6]Attach 3(JV)'!B17:D17</f>
        <v xml:space="preserve">…… ……. …….. …… ……. …….. </v>
      </c>
      <c r="C40" s="596"/>
      <c r="D40" s="12" t="str">
        <f>D9</f>
        <v>Power Grid Corporation of India Ltd.,</v>
      </c>
      <c r="F40" s="276"/>
      <c r="G40" s="276"/>
      <c r="H40" s="276"/>
    </row>
    <row r="41" spans="1:8" hidden="1">
      <c r="A41" s="13" t="s">
        <v>353</v>
      </c>
      <c r="B41" s="596" t="str">
        <f>'[6]Attach 3(JV)'!B18:D18</f>
        <v xml:space="preserve">…… ……. …….. …… ……. …….. </v>
      </c>
      <c r="C41" s="596"/>
      <c r="D41" s="12" t="str">
        <f>D10</f>
        <v>"Saudamini", Plot No. 2, Sector 29</v>
      </c>
      <c r="F41" s="276"/>
      <c r="G41" s="276"/>
      <c r="H41" s="276"/>
    </row>
    <row r="42" spans="1:8" hidden="1">
      <c r="B42" s="596" t="str">
        <f>'[6]Attach 3(JV)'!B19:D19</f>
        <v xml:space="preserve">…… ……. …….. …… ……. …….. </v>
      </c>
      <c r="C42" s="596"/>
      <c r="D42" s="12" t="str">
        <f>D11</f>
        <v>Gurgaon (Haryana) - 122001</v>
      </c>
      <c r="F42" s="276"/>
      <c r="G42" s="276"/>
      <c r="H42" s="276"/>
    </row>
    <row r="43" spans="1:8" hidden="1">
      <c r="A43" s="283"/>
      <c r="B43" s="596" t="str">
        <f>'[6]Attach 3(JV)'!B20:D20</f>
        <v xml:space="preserve">…… ……. …….. …… ……. …….. </v>
      </c>
      <c r="C43" s="596"/>
      <c r="D43" s="12"/>
      <c r="F43" s="276"/>
      <c r="G43" s="276"/>
      <c r="H43" s="276"/>
    </row>
    <row r="44" spans="1:8" hidden="1">
      <c r="A44" s="277" t="s">
        <v>346</v>
      </c>
      <c r="F44" s="276"/>
      <c r="G44" s="276"/>
      <c r="H44" s="276"/>
    </row>
    <row r="45" spans="1:8" hidden="1">
      <c r="A45" s="283"/>
      <c r="F45" s="276"/>
      <c r="G45" s="276"/>
      <c r="H45" s="276"/>
    </row>
    <row r="46" spans="1:8" hidden="1">
      <c r="A46" s="801" t="s">
        <v>392</v>
      </c>
      <c r="B46" s="801"/>
      <c r="C46" s="801"/>
      <c r="D46" s="801"/>
      <c r="E46" s="801"/>
      <c r="F46" s="276"/>
      <c r="G46" s="276"/>
      <c r="H46" s="276"/>
    </row>
    <row r="47" spans="1:8" hidden="1">
      <c r="A47" s="283"/>
      <c r="B47" s="283"/>
      <c r="C47" s="283"/>
      <c r="D47" s="283"/>
      <c r="E47" s="283"/>
      <c r="F47" s="276"/>
      <c r="G47" s="276"/>
      <c r="H47" s="276"/>
    </row>
    <row r="48" spans="1:8" ht="66" hidden="1">
      <c r="A48" s="287" t="s">
        <v>349</v>
      </c>
      <c r="B48" s="802" t="s">
        <v>113</v>
      </c>
      <c r="C48" s="802"/>
      <c r="D48" s="287" t="s">
        <v>114</v>
      </c>
      <c r="E48" s="287" t="s">
        <v>115</v>
      </c>
      <c r="F48" s="276"/>
      <c r="G48" s="276"/>
      <c r="H48" s="276"/>
    </row>
    <row r="49" spans="1:8" hidden="1">
      <c r="A49" s="303">
        <v>1</v>
      </c>
      <c r="B49" s="800"/>
      <c r="C49" s="800"/>
      <c r="D49" s="304"/>
      <c r="E49" s="304"/>
      <c r="F49" s="276"/>
      <c r="G49" s="276"/>
      <c r="H49" s="276"/>
    </row>
    <row r="50" spans="1:8" hidden="1">
      <c r="A50" s="303">
        <v>2</v>
      </c>
      <c r="B50" s="800"/>
      <c r="C50" s="800"/>
      <c r="D50" s="304"/>
      <c r="E50" s="304"/>
      <c r="F50" s="276"/>
      <c r="G50" s="276"/>
      <c r="H50" s="276"/>
    </row>
    <row r="51" spans="1:8" hidden="1">
      <c r="A51" s="303">
        <v>3</v>
      </c>
      <c r="B51" s="800"/>
      <c r="C51" s="800"/>
      <c r="D51" s="304"/>
      <c r="E51" s="304"/>
      <c r="F51" s="276"/>
      <c r="G51" s="276"/>
      <c r="H51" s="276"/>
    </row>
    <row r="52" spans="1:8" hidden="1">
      <c r="A52" s="303">
        <v>4</v>
      </c>
      <c r="B52" s="800"/>
      <c r="C52" s="800"/>
      <c r="D52" s="304"/>
      <c r="E52" s="304"/>
      <c r="F52" s="276"/>
      <c r="G52" s="276"/>
      <c r="H52" s="276"/>
    </row>
    <row r="53" spans="1:8" hidden="1">
      <c r="A53" s="303">
        <v>5</v>
      </c>
      <c r="B53" s="800"/>
      <c r="C53" s="800"/>
      <c r="D53" s="304"/>
      <c r="E53" s="304"/>
      <c r="F53" s="276"/>
      <c r="G53" s="276"/>
      <c r="H53" s="276"/>
    </row>
    <row r="54" spans="1:8" hidden="1">
      <c r="A54" s="303">
        <v>6</v>
      </c>
      <c r="B54" s="800"/>
      <c r="C54" s="800"/>
      <c r="D54" s="304"/>
      <c r="E54" s="304"/>
      <c r="F54" s="276"/>
      <c r="G54" s="276"/>
      <c r="H54" s="276"/>
    </row>
    <row r="55" spans="1:8" hidden="1">
      <c r="A55" s="283"/>
      <c r="B55" s="283"/>
      <c r="C55" s="283"/>
      <c r="D55" s="283"/>
      <c r="E55" s="283"/>
      <c r="F55" s="276"/>
      <c r="G55" s="276"/>
      <c r="H55" s="276"/>
    </row>
    <row r="56" spans="1:8" ht="15" hidden="1">
      <c r="A56" s="305"/>
      <c r="B56" s="305"/>
      <c r="C56" s="305"/>
      <c r="D56" s="305"/>
      <c r="E56" s="305"/>
      <c r="F56" s="276"/>
      <c r="G56" s="276"/>
      <c r="H56" s="276"/>
    </row>
    <row r="57" spans="1:8" ht="15" hidden="1">
      <c r="A57" s="305" t="s">
        <v>6</v>
      </c>
      <c r="B57" s="300" t="str">
        <f>B29</f>
        <v>--</v>
      </c>
      <c r="C57" s="305" t="s">
        <v>4</v>
      </c>
      <c r="D57" s="305" t="str">
        <f>D29</f>
        <v/>
      </c>
      <c r="E57" s="305"/>
      <c r="F57" s="276"/>
      <c r="G57" s="276"/>
      <c r="H57" s="276"/>
    </row>
    <row r="58" spans="1:8" ht="15" hidden="1">
      <c r="A58" s="305" t="s">
        <v>7</v>
      </c>
      <c r="B58" s="305" t="str">
        <f>B30</f>
        <v/>
      </c>
      <c r="C58" s="305" t="s">
        <v>5</v>
      </c>
      <c r="D58" s="305" t="str">
        <f>D30</f>
        <v/>
      </c>
      <c r="E58" s="305"/>
      <c r="F58" s="276"/>
      <c r="G58" s="276"/>
      <c r="H58" s="276"/>
    </row>
    <row r="59" spans="1:8" ht="15" hidden="1">
      <c r="A59" s="305"/>
      <c r="B59" s="305"/>
      <c r="C59" s="305"/>
      <c r="D59" s="305"/>
      <c r="E59" s="305"/>
      <c r="F59" s="276"/>
      <c r="G59" s="276"/>
      <c r="H59" s="276"/>
    </row>
    <row r="60" spans="1:8" hidden="1">
      <c r="A60" s="272" t="str">
        <f>A32</f>
        <v>Specification No. :CC/NT/W-AIS/DOM/A10/23/03286</v>
      </c>
      <c r="B60" s="273"/>
      <c r="C60" s="273"/>
      <c r="D60" s="273"/>
      <c r="E60" s="274" t="str">
        <f>E32</f>
        <v xml:space="preserve">Attachment-17 </v>
      </c>
      <c r="F60" s="276"/>
      <c r="G60" s="276"/>
      <c r="H60" s="276"/>
    </row>
    <row r="61" spans="1:8" hidden="1">
      <c r="F61" s="276"/>
      <c r="G61" s="276"/>
      <c r="H61" s="276"/>
    </row>
    <row r="62" spans="1:8" ht="15" hidden="1">
      <c r="A62" s="803" t="str">
        <f>A34</f>
        <v>220kV AIS Substation Extension Package SS-114 including supply of 220kV ICT &amp; 132kV EHV Cable for a) Extension of 220/132kV Ara S/S; b) 1x200MVA 220/132kV ICT at Ara S/S; c) 132kV, 1C, 1200Sqmm. XLPE Cu Cable associated with Eastern Region Expansion Scheme-XXXVI (ERES-XXXVI)</v>
      </c>
      <c r="B62" s="803"/>
      <c r="C62" s="803"/>
      <c r="D62" s="803"/>
      <c r="E62" s="803"/>
      <c r="F62" s="276"/>
      <c r="G62" s="276"/>
      <c r="H62" s="276"/>
    </row>
    <row r="63" spans="1:8" hidden="1">
      <c r="A63" s="281"/>
      <c r="F63" s="276"/>
      <c r="G63" s="276"/>
      <c r="H63" s="276"/>
    </row>
    <row r="64" spans="1:8" ht="15" hidden="1">
      <c r="A64" s="804" t="s">
        <v>391</v>
      </c>
      <c r="B64" s="804"/>
      <c r="C64" s="804"/>
      <c r="D64" s="804"/>
      <c r="E64" s="804"/>
      <c r="F64" s="276"/>
      <c r="G64" s="276"/>
      <c r="H64" s="276"/>
    </row>
    <row r="65" spans="1:8" hidden="1">
      <c r="A65" s="283"/>
      <c r="F65" s="276"/>
      <c r="G65" s="276"/>
      <c r="H65" s="276"/>
    </row>
    <row r="66" spans="1:8" hidden="1">
      <c r="A66" s="284" t="str">
        <f>'[6]Attach 3(JV)'!A15</f>
        <v>Name(s) and Addresse(s) of other partner(s)</v>
      </c>
      <c r="B66" s="283"/>
      <c r="C66" s="283"/>
      <c r="D66" s="15" t="str">
        <f>D7</f>
        <v>To:</v>
      </c>
      <c r="F66" s="276"/>
      <c r="G66" s="276"/>
      <c r="H66" s="276"/>
    </row>
    <row r="67" spans="1:8" hidden="1">
      <c r="A67" s="284" t="str">
        <f>'[6]Attach 3(JV)'!E16</f>
        <v/>
      </c>
      <c r="B67" s="283"/>
      <c r="C67" s="283"/>
      <c r="D67" s="12" t="str">
        <f>D8</f>
        <v>Contract Services</v>
      </c>
      <c r="F67" s="276"/>
      <c r="G67" s="276"/>
      <c r="H67" s="276"/>
    </row>
    <row r="68" spans="1:8" hidden="1">
      <c r="A68" s="13" t="s">
        <v>351</v>
      </c>
      <c r="B68" s="596" t="str">
        <f>'[6]Attach 3(JV)'!E17</f>
        <v/>
      </c>
      <c r="C68" s="596"/>
      <c r="D68" s="12" t="str">
        <f>D9</f>
        <v>Power Grid Corporation of India Ltd.,</v>
      </c>
      <c r="F68" s="276"/>
      <c r="G68" s="276"/>
      <c r="H68" s="276"/>
    </row>
    <row r="69" spans="1:8" hidden="1">
      <c r="A69" s="13" t="s">
        <v>353</v>
      </c>
      <c r="B69" s="596" t="str">
        <f>'[6]Attach 3(JV)'!E18</f>
        <v/>
      </c>
      <c r="C69" s="596"/>
      <c r="D69" s="12" t="str">
        <f>D10</f>
        <v>"Saudamini", Plot No. 2, Sector 29</v>
      </c>
      <c r="F69" s="276"/>
      <c r="G69" s="276"/>
      <c r="H69" s="276"/>
    </row>
    <row r="70" spans="1:8" hidden="1">
      <c r="B70" s="596" t="str">
        <f>'[6]Attach 3(JV)'!E19</f>
        <v/>
      </c>
      <c r="C70" s="596"/>
      <c r="D70" s="12" t="str">
        <f>D11</f>
        <v>Gurgaon (Haryana) - 122001</v>
      </c>
      <c r="F70" s="276"/>
      <c r="G70" s="276"/>
      <c r="H70" s="276"/>
    </row>
    <row r="71" spans="1:8" hidden="1">
      <c r="A71" s="283"/>
      <c r="B71" s="596" t="str">
        <f>'[6]Attach 3(JV)'!E20</f>
        <v/>
      </c>
      <c r="C71" s="596"/>
      <c r="D71" s="12"/>
      <c r="F71" s="276"/>
      <c r="G71" s="276"/>
      <c r="H71" s="276"/>
    </row>
    <row r="72" spans="1:8" hidden="1">
      <c r="A72" s="277" t="s">
        <v>346</v>
      </c>
      <c r="F72" s="276"/>
      <c r="G72" s="276"/>
      <c r="H72" s="276"/>
    </row>
    <row r="73" spans="1:8" hidden="1">
      <c r="A73" s="283"/>
      <c r="F73" s="276"/>
      <c r="G73" s="276"/>
      <c r="H73" s="276"/>
    </row>
    <row r="74" spans="1:8" hidden="1">
      <c r="A74" s="801" t="s">
        <v>392</v>
      </c>
      <c r="B74" s="801"/>
      <c r="C74" s="801"/>
      <c r="D74" s="801"/>
      <c r="E74" s="801"/>
      <c r="F74" s="276"/>
      <c r="G74" s="276"/>
      <c r="H74" s="276"/>
    </row>
    <row r="75" spans="1:8" hidden="1">
      <c r="A75" s="283"/>
      <c r="B75" s="283"/>
      <c r="C75" s="283"/>
      <c r="D75" s="283"/>
      <c r="E75" s="283"/>
      <c r="F75" s="276"/>
      <c r="G75" s="276"/>
      <c r="H75" s="276"/>
    </row>
    <row r="76" spans="1:8" ht="66" hidden="1">
      <c r="A76" s="287" t="s">
        <v>349</v>
      </c>
      <c r="B76" s="802" t="s">
        <v>113</v>
      </c>
      <c r="C76" s="802"/>
      <c r="D76" s="287" t="s">
        <v>114</v>
      </c>
      <c r="E76" s="287" t="s">
        <v>115</v>
      </c>
      <c r="F76" s="276"/>
      <c r="G76" s="276"/>
      <c r="H76" s="276"/>
    </row>
    <row r="77" spans="1:8" hidden="1">
      <c r="A77" s="303">
        <v>1</v>
      </c>
      <c r="B77" s="800"/>
      <c r="C77" s="800"/>
      <c r="D77" s="304"/>
      <c r="E77" s="304"/>
      <c r="F77" s="276"/>
      <c r="G77" s="276"/>
      <c r="H77" s="276"/>
    </row>
    <row r="78" spans="1:8" hidden="1">
      <c r="A78" s="303">
        <v>2</v>
      </c>
      <c r="B78" s="800"/>
      <c r="C78" s="800"/>
      <c r="D78" s="304"/>
      <c r="E78" s="304"/>
      <c r="F78" s="276"/>
      <c r="G78" s="276"/>
      <c r="H78" s="276"/>
    </row>
    <row r="79" spans="1:8" hidden="1">
      <c r="A79" s="303">
        <v>3</v>
      </c>
      <c r="B79" s="800"/>
      <c r="C79" s="800"/>
      <c r="D79" s="304"/>
      <c r="E79" s="304"/>
      <c r="F79" s="276"/>
      <c r="G79" s="276"/>
      <c r="H79" s="276"/>
    </row>
    <row r="80" spans="1:8" hidden="1">
      <c r="A80" s="303">
        <v>4</v>
      </c>
      <c r="B80" s="800"/>
      <c r="C80" s="800"/>
      <c r="D80" s="304"/>
      <c r="E80" s="304"/>
      <c r="F80" s="276"/>
      <c r="G80" s="276"/>
      <c r="H80" s="276"/>
    </row>
    <row r="81" spans="1:8" hidden="1">
      <c r="A81" s="303">
        <v>5</v>
      </c>
      <c r="B81" s="800"/>
      <c r="C81" s="800"/>
      <c r="D81" s="304"/>
      <c r="E81" s="304"/>
      <c r="F81" s="276"/>
      <c r="G81" s="276"/>
      <c r="H81" s="276"/>
    </row>
    <row r="82" spans="1:8" hidden="1">
      <c r="A82" s="303">
        <v>6</v>
      </c>
      <c r="B82" s="800"/>
      <c r="C82" s="800"/>
      <c r="D82" s="304"/>
      <c r="E82" s="304"/>
      <c r="F82" s="276"/>
      <c r="G82" s="276"/>
      <c r="H82" s="276"/>
    </row>
    <row r="83" spans="1:8" hidden="1">
      <c r="A83" s="283"/>
      <c r="B83" s="283"/>
      <c r="C83" s="283"/>
      <c r="D83" s="283"/>
      <c r="E83" s="283"/>
      <c r="F83" s="276"/>
      <c r="G83" s="276"/>
      <c r="H83" s="276"/>
    </row>
    <row r="84" spans="1:8" ht="15" hidden="1">
      <c r="A84" s="305"/>
      <c r="B84" s="305"/>
      <c r="C84" s="305"/>
      <c r="D84" s="305"/>
      <c r="E84" s="305"/>
      <c r="F84" s="276"/>
      <c r="G84" s="276"/>
      <c r="H84" s="276"/>
    </row>
    <row r="85" spans="1:8" ht="15" hidden="1">
      <c r="A85" s="305" t="s">
        <v>6</v>
      </c>
      <c r="B85" s="300" t="str">
        <f>B57</f>
        <v>--</v>
      </c>
      <c r="C85" s="305" t="s">
        <v>4</v>
      </c>
      <c r="D85" s="305" t="str">
        <f>D57</f>
        <v/>
      </c>
      <c r="E85" s="305"/>
      <c r="F85" s="276"/>
      <c r="G85" s="276"/>
      <c r="H85" s="276"/>
    </row>
    <row r="86" spans="1:8" ht="15" hidden="1">
      <c r="A86" s="305" t="s">
        <v>7</v>
      </c>
      <c r="B86" s="305" t="str">
        <f>B58</f>
        <v/>
      </c>
      <c r="C86" s="305" t="s">
        <v>5</v>
      </c>
      <c r="D86" s="305" t="str">
        <f>D58</f>
        <v/>
      </c>
      <c r="E86" s="305"/>
      <c r="F86" s="276"/>
      <c r="G86" s="276"/>
      <c r="H86" s="276"/>
    </row>
    <row r="87" spans="1:8" ht="15" hidden="1">
      <c r="A87" s="305"/>
      <c r="B87" s="305"/>
      <c r="C87" s="305"/>
      <c r="D87" s="305"/>
      <c r="E87" s="305"/>
      <c r="F87" s="276"/>
      <c r="G87" s="276"/>
      <c r="H87" s="276"/>
    </row>
    <row r="88" spans="1:8" hidden="1">
      <c r="A88" s="306"/>
      <c r="B88" s="306"/>
      <c r="C88" s="306"/>
      <c r="D88" s="306"/>
      <c r="E88" s="306"/>
      <c r="F88" s="276"/>
      <c r="G88" s="276"/>
      <c r="H88" s="276"/>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FZhyy7BE9cS5tBN6VEkZHr5kYoYLi8PILLHOX1syS+sfy/F1GRY2iuRbjF7b+XMBrFbH6H12h444FjdIggo02w==" saltValue="Q35MK2F/QHNRlSwIktBB+A==" spinCount="100000" sheet="1" formatColumns="0" formatRows="0" selectLockedCells="1"/>
  <customSheetViews>
    <customSheetView guid="{1A6C211D-477E-416D-87F8-1BF3866A431B}"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3"/>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1"/>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2"/>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3"/>
    </customSheetView>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24"/>
    </customSheetView>
    <customSheetView guid="{DDDB5B4F-51D3-41E0-AB7C-B8643638B644}" scale="90" showPageBreaks="1" fitToPage="1" printArea="1" hiddenRows="1" view="pageBreakPreview">
      <selection activeCell="A19" sqref="A19"/>
      <pageMargins left="0.7" right="0.7" top="0.44" bottom="0.2" header="0.25" footer="0.2"/>
      <pageSetup scale="82" fitToHeight="0" orientation="portrait" r:id="rId25"/>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82" fitToHeight="0" orientation="portrait"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L8" sqref="L8"/>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15">
      <c r="A1" s="602" t="str">
        <f>'Attach 3(JV)'!A1</f>
        <v>Specification No. :CC/NT/W-AIS/DOM/A10/23/03286</v>
      </c>
      <c r="B1" s="602"/>
      <c r="C1" s="602"/>
      <c r="D1" s="602"/>
      <c r="E1" s="310" t="str">
        <f>"Attachment-18 " &amp; 'Attach 3(JV)'!AT1</f>
        <v xml:space="preserve">Attachment-18 </v>
      </c>
    </row>
    <row r="3" spans="1:9" ht="92.25" customHeight="1">
      <c r="A3" s="6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679"/>
      <c r="C3" s="679"/>
      <c r="D3" s="679"/>
      <c r="E3" s="679"/>
      <c r="F3" s="26"/>
      <c r="G3" s="27"/>
      <c r="H3" s="26"/>
    </row>
    <row r="4" spans="1:9" ht="20.100000000000001" customHeight="1">
      <c r="A4" s="28"/>
      <c r="H4" s="30"/>
      <c r="I4" s="11"/>
    </row>
    <row r="5" spans="1:9" ht="20.100000000000001" customHeight="1">
      <c r="A5" s="594" t="s">
        <v>507</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 t="str">
        <f>'Attach 3(JV)'!E8</f>
        <v>Contract Services</v>
      </c>
      <c r="H8" s="30"/>
      <c r="I8" s="11"/>
    </row>
    <row r="9" spans="1:9" ht="20.100000000000001" customHeight="1">
      <c r="A9" s="13" t="s">
        <v>351</v>
      </c>
      <c r="B9" s="596" t="str">
        <f>'Attach 3(JV)'!B9</f>
        <v/>
      </c>
      <c r="C9" s="596"/>
      <c r="D9" s="596"/>
      <c r="E9" s="12" t="str">
        <f>'Attach 3(JV)'!E9</f>
        <v>Power Grid Corporation of India Ltd.,</v>
      </c>
      <c r="H9" s="30"/>
      <c r="I9" s="11"/>
    </row>
    <row r="10" spans="1:9" ht="20.100000000000001" customHeight="1">
      <c r="A10" s="13" t="s">
        <v>353</v>
      </c>
      <c r="B10" s="596" t="str">
        <f>'Attach 3(JV)'!B10</f>
        <v/>
      </c>
      <c r="C10" s="596"/>
      <c r="D10" s="596"/>
      <c r="E10" s="12" t="str">
        <f>'Attach 3(JV)'!E10</f>
        <v>"Saudamini", Plot No. 2, Sector 29</v>
      </c>
      <c r="H10" s="30"/>
      <c r="I10" s="11"/>
    </row>
    <row r="11" spans="1:9" ht="20.100000000000001" customHeight="1">
      <c r="B11" s="596" t="str">
        <f>'Attach 3(JV)'!B11</f>
        <v/>
      </c>
      <c r="C11" s="596"/>
      <c r="D11" s="596"/>
      <c r="E11" s="12" t="str">
        <f>'Attach 3(JV)'!E11</f>
        <v>Gurgaon (Haryana) - 122001</v>
      </c>
    </row>
    <row r="12" spans="1:9" ht="20.100000000000001" customHeight="1">
      <c r="A12" s="32"/>
      <c r="B12" s="596" t="str">
        <f>'Attach 3(JV)'!B12</f>
        <v/>
      </c>
      <c r="C12" s="596"/>
      <c r="D12" s="596"/>
      <c r="E12" s="12"/>
    </row>
    <row r="13" spans="1:9" ht="20.100000000000001" customHeight="1">
      <c r="A13" s="32"/>
      <c r="B13" s="123"/>
      <c r="C13" s="123"/>
      <c r="D13" s="123"/>
      <c r="E13" s="25"/>
    </row>
    <row r="14" spans="1:9" ht="20.100000000000001" customHeight="1">
      <c r="A14" s="29" t="s">
        <v>346</v>
      </c>
    </row>
    <row r="15" spans="1:9" ht="20.100000000000001" customHeight="1">
      <c r="A15" s="32"/>
    </row>
    <row r="16" spans="1:9" ht="20.100000000000001" customHeight="1">
      <c r="A16" s="724" t="s">
        <v>547</v>
      </c>
      <c r="B16" s="724"/>
      <c r="C16" s="724"/>
      <c r="D16" s="724"/>
      <c r="E16" s="724"/>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1Fmm/GJCRIaV/okLlYR+/V+1n4JaMXZkgWa6AB1FDw8vvRECCbsTeQ++YCmu8dQgv8JgHnHTi5Mvd0b1vOiBew==" saltValue="pYkn905ChclrwWBcJuuoAw==" spinCount="100000" sheet="1" formatColumns="0" formatRows="0" selectLockedCells="1"/>
  <customSheetViews>
    <customSheetView guid="{1A6C211D-477E-416D-87F8-1BF3866A431B}"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3"/>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FEBF4298-F424-4062-8777-832DAFDB7A61}" showPageBreaks="1" showGridLines="0" fitToPage="1" printArea="1" view="pageBreakPreview">
      <selection sqref="A1:D1"/>
      <pageMargins left="0.75" right="0.63" top="0.57999999999999996" bottom="0.6" header="0.34" footer="0.35"/>
      <pageSetup scale="98" orientation="portrait" r:id="rId15"/>
      <headerFooter alignWithMargins="0">
        <oddFooter>&amp;R&amp;"Book Antiqua,Bold"&amp;8 Page &amp;P of &amp;N</oddFooter>
      </headerFooter>
    </customSheetView>
    <customSheetView guid="{DDDB5B4F-51D3-41E0-AB7C-B8643638B644}" showPageBreaks="1" showGridLines="0" fitToPage="1" printArea="1" view="pageBreakPreview">
      <selection activeCell="L8" sqref="L8"/>
      <pageMargins left="0.75" right="0.63" top="0.57999999999999996" bottom="0.6" header="0.34" footer="0.35"/>
      <pageSetup scale="98" orientation="portrait" r:id="rId16"/>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7"/>
  <headerFooter alignWithMargins="0">
    <oddFooter>&amp;R&amp;"Book Antiqua,Bold"&amp;8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36" zoomScaleNormal="100" zoomScaleSheetLayoutView="100" workbookViewId="0">
      <selection activeCell="AT42" sqref="AT42"/>
    </sheetView>
  </sheetViews>
  <sheetFormatPr defaultColWidth="9.140625" defaultRowHeight="13.5"/>
  <cols>
    <col min="1" max="1" width="10" style="368" customWidth="1"/>
    <col min="2" max="2" width="10.7109375" style="368" customWidth="1"/>
    <col min="3" max="3" width="10.85546875" style="368" customWidth="1"/>
    <col min="4" max="8" width="10.7109375" style="368" customWidth="1"/>
    <col min="9" max="9" width="23" style="368" customWidth="1"/>
    <col min="10" max="10" width="9.140625" style="368" hidden="1" customWidth="1"/>
    <col min="11" max="16" width="10.28515625" style="368" hidden="1" customWidth="1"/>
    <col min="17" max="41" width="0" style="368" hidden="1" customWidth="1"/>
    <col min="42" max="16384" width="9.140625" style="368"/>
  </cols>
  <sheetData>
    <row r="1" spans="1:9" ht="27" customHeight="1">
      <c r="A1" s="813" t="s">
        <v>543</v>
      </c>
      <c r="B1" s="814"/>
      <c r="C1" s="814"/>
      <c r="D1" s="814"/>
      <c r="E1" s="814"/>
      <c r="F1" s="814"/>
      <c r="G1" s="814"/>
      <c r="H1" s="814"/>
      <c r="I1" s="815"/>
    </row>
    <row r="2" spans="1:9" ht="31.5" customHeight="1">
      <c r="A2" s="369" t="s">
        <v>483</v>
      </c>
      <c r="B2" s="816" t="s">
        <v>544</v>
      </c>
      <c r="C2" s="816"/>
      <c r="D2" s="816"/>
      <c r="E2" s="816"/>
      <c r="F2" s="816"/>
      <c r="G2" s="816"/>
      <c r="H2" s="816"/>
      <c r="I2" s="817"/>
    </row>
    <row r="3" spans="1:9" ht="36" customHeight="1">
      <c r="A3" s="369" t="s">
        <v>485</v>
      </c>
      <c r="B3" s="816" t="s">
        <v>602</v>
      </c>
      <c r="C3" s="816"/>
      <c r="D3" s="816"/>
      <c r="E3" s="816"/>
      <c r="F3" s="816"/>
      <c r="G3" s="816"/>
      <c r="H3" s="816"/>
      <c r="I3" s="817"/>
    </row>
    <row r="4" spans="1:9" ht="36" customHeight="1">
      <c r="A4" s="369" t="s">
        <v>487</v>
      </c>
      <c r="B4" s="816" t="s">
        <v>545</v>
      </c>
      <c r="C4" s="816"/>
      <c r="D4" s="816"/>
      <c r="E4" s="816"/>
      <c r="F4" s="816"/>
      <c r="G4" s="816"/>
      <c r="H4" s="816"/>
      <c r="I4" s="817"/>
    </row>
    <row r="5" spans="1:9" ht="36" customHeight="1">
      <c r="A5" s="369" t="s">
        <v>489</v>
      </c>
      <c r="B5" s="816" t="s">
        <v>490</v>
      </c>
      <c r="C5" s="816"/>
      <c r="D5" s="816"/>
      <c r="E5" s="816"/>
      <c r="F5" s="816"/>
      <c r="G5" s="816"/>
      <c r="H5" s="816"/>
      <c r="I5" s="817"/>
    </row>
    <row r="6" spans="1:9" ht="19.5" customHeight="1">
      <c r="A6" s="370" t="s">
        <v>491</v>
      </c>
      <c r="B6" s="819" t="s">
        <v>546</v>
      </c>
      <c r="C6" s="819"/>
      <c r="D6" s="819"/>
      <c r="E6" s="819"/>
      <c r="F6" s="819"/>
      <c r="G6" s="819"/>
      <c r="H6" s="819"/>
      <c r="I6" s="820"/>
    </row>
    <row r="7" spans="1:9" ht="15.75">
      <c r="A7" s="324"/>
      <c r="C7" s="324"/>
      <c r="D7" s="324"/>
      <c r="E7" s="324"/>
      <c r="F7" s="324"/>
      <c r="G7" s="324"/>
      <c r="H7" s="324"/>
      <c r="I7" s="324"/>
    </row>
    <row r="27" spans="1:11" ht="15">
      <c r="K27" s="371">
        <v>0</v>
      </c>
    </row>
    <row r="28" spans="1:11">
      <c r="A28" s="372"/>
      <c r="B28" s="372"/>
      <c r="C28" s="372"/>
      <c r="D28" s="372"/>
      <c r="E28" s="372"/>
      <c r="F28" s="372"/>
      <c r="G28" s="372"/>
      <c r="H28" s="372"/>
      <c r="I28" s="372"/>
      <c r="J28" s="372"/>
      <c r="K28" s="373">
        <v>0</v>
      </c>
    </row>
    <row r="29" spans="1:11">
      <c r="A29" s="372"/>
      <c r="B29" s="372"/>
      <c r="C29" s="372"/>
      <c r="D29" s="372"/>
      <c r="E29" s="372"/>
      <c r="F29" s="372"/>
      <c r="G29" s="372"/>
      <c r="H29" s="372"/>
      <c r="I29" s="372"/>
      <c r="J29" s="372"/>
      <c r="K29" s="373">
        <v>0</v>
      </c>
    </row>
    <row r="30" spans="1:11">
      <c r="A30" s="372"/>
      <c r="B30" s="372"/>
      <c r="C30" s="372"/>
      <c r="D30" s="372"/>
      <c r="E30" s="372"/>
      <c r="F30" s="372"/>
      <c r="G30" s="372"/>
      <c r="H30" s="372"/>
      <c r="I30" s="372"/>
      <c r="J30" s="372"/>
      <c r="K30" s="373">
        <v>0</v>
      </c>
    </row>
    <row r="31" spans="1:11">
      <c r="A31" s="372"/>
      <c r="B31" s="372"/>
      <c r="C31" s="372"/>
      <c r="D31" s="372"/>
      <c r="E31" s="372"/>
      <c r="F31" s="372"/>
      <c r="G31" s="372"/>
      <c r="H31" s="372"/>
      <c r="I31" s="372"/>
      <c r="J31" s="372"/>
    </row>
    <row r="32" spans="1:11" ht="18.75">
      <c r="A32" s="821" t="s">
        <v>548</v>
      </c>
      <c r="B32" s="821"/>
      <c r="C32" s="821"/>
      <c r="D32" s="821"/>
      <c r="E32" s="821"/>
      <c r="F32" s="821"/>
      <c r="G32" s="821"/>
      <c r="H32" s="821"/>
      <c r="I32" s="821"/>
      <c r="J32" s="372"/>
    </row>
    <row r="33" spans="1:16" ht="18.75">
      <c r="A33" s="374"/>
      <c r="B33" s="374"/>
      <c r="C33" s="374"/>
      <c r="D33" s="374"/>
      <c r="E33" s="374"/>
      <c r="F33" s="374"/>
      <c r="G33" s="374"/>
      <c r="H33" s="374"/>
      <c r="I33" s="374"/>
      <c r="J33" s="372"/>
    </row>
    <row r="34" spans="1:16" ht="15.75">
      <c r="A34" s="812" t="s">
        <v>402</v>
      </c>
      <c r="B34" s="812"/>
      <c r="C34" s="812"/>
      <c r="D34" s="812"/>
      <c r="E34" s="812"/>
      <c r="F34" s="812"/>
      <c r="G34" s="812"/>
      <c r="H34" s="812"/>
      <c r="I34" s="812"/>
      <c r="J34" s="372"/>
      <c r="K34" s="371" t="e">
        <v>#REF!</v>
      </c>
      <c r="O34" s="373" t="e">
        <v>#REF!</v>
      </c>
    </row>
    <row r="35" spans="1:16" ht="16.5">
      <c r="A35" s="811" t="s">
        <v>403</v>
      </c>
      <c r="B35" s="811"/>
      <c r="C35" s="811"/>
      <c r="D35" s="811"/>
      <c r="E35" s="811"/>
      <c r="F35" s="811"/>
      <c r="G35" s="811"/>
      <c r="H35" s="811"/>
      <c r="I35" s="811"/>
      <c r="J35" s="372"/>
      <c r="K35" s="373" t="e">
        <v>#REF!</v>
      </c>
      <c r="O35" s="373" t="e">
        <v>#REF!</v>
      </c>
    </row>
    <row r="36" spans="1:16" ht="36" customHeight="1">
      <c r="A36" s="824" t="s">
        <v>536</v>
      </c>
      <c r="B36" s="824"/>
      <c r="C36" s="824"/>
      <c r="D36" s="824"/>
      <c r="E36" s="824"/>
      <c r="F36" s="824"/>
      <c r="G36" s="824"/>
      <c r="H36" s="824"/>
      <c r="I36" s="824"/>
      <c r="J36" s="372"/>
      <c r="K36" s="373" t="e">
        <v>#REF!</v>
      </c>
      <c r="O36" s="373" t="e">
        <v>#REF!</v>
      </c>
    </row>
    <row r="37" spans="1:16" ht="16.5">
      <c r="A37" s="811" t="s">
        <v>537</v>
      </c>
      <c r="B37" s="811"/>
      <c r="C37" s="811"/>
      <c r="D37" s="811"/>
      <c r="E37" s="811"/>
      <c r="F37" s="811"/>
      <c r="G37" s="811"/>
      <c r="H37" s="811"/>
      <c r="I37" s="811"/>
      <c r="J37" s="372"/>
      <c r="K37" s="373" t="e">
        <v>#REF!</v>
      </c>
      <c r="O37" s="373" t="e">
        <v>#REF!</v>
      </c>
    </row>
    <row r="38" spans="1:16" ht="15.75">
      <c r="A38" s="812" t="s">
        <v>404</v>
      </c>
      <c r="B38" s="812"/>
      <c r="C38" s="812"/>
      <c r="D38" s="812"/>
      <c r="E38" s="812"/>
      <c r="F38" s="812"/>
      <c r="G38" s="812"/>
      <c r="H38" s="812"/>
      <c r="I38" s="812"/>
      <c r="J38" s="372"/>
    </row>
    <row r="39" spans="1:16" ht="18.75" customHeight="1">
      <c r="A39" s="811">
        <f>'Names of Bidder'!D10</f>
        <v>0</v>
      </c>
      <c r="B39" s="811"/>
      <c r="C39" s="811"/>
      <c r="D39" s="811"/>
      <c r="E39" s="811"/>
      <c r="F39" s="811"/>
      <c r="G39" s="811"/>
      <c r="H39" s="811"/>
      <c r="I39" s="811"/>
      <c r="J39" s="372"/>
      <c r="K39" s="375">
        <v>1</v>
      </c>
      <c r="M39" s="373" t="s">
        <v>538</v>
      </c>
      <c r="P39" s="373" t="s">
        <v>539</v>
      </c>
    </row>
    <row r="40" spans="1:16" ht="17.25" customHeight="1">
      <c r="A40" s="824" t="str">
        <f xml:space="preserve"> "having its Registered Office at " &amp;'Names of Bidder'!D11 &amp; ","&amp;'Names of Bidder'!D12&amp;","&amp;'Names of Bidder'!D13</f>
        <v>having its Registered Office at ,,</v>
      </c>
      <c r="B40" s="824"/>
      <c r="C40" s="824"/>
      <c r="D40" s="824"/>
      <c r="E40" s="824"/>
      <c r="F40" s="824"/>
      <c r="G40" s="824"/>
      <c r="H40" s="824"/>
      <c r="I40" s="824"/>
      <c r="J40" s="372"/>
      <c r="K40" s="375">
        <v>1</v>
      </c>
      <c r="M40" s="373" t="s">
        <v>540</v>
      </c>
    </row>
    <row r="41" spans="1:16" ht="15.75">
      <c r="A41" s="812" t="s">
        <v>404</v>
      </c>
      <c r="B41" s="812"/>
      <c r="C41" s="812"/>
      <c r="D41" s="812"/>
      <c r="E41" s="812"/>
      <c r="F41" s="812"/>
      <c r="G41" s="812"/>
      <c r="H41" s="812"/>
      <c r="I41" s="812"/>
      <c r="J41" s="372"/>
    </row>
    <row r="42" spans="1:16" ht="15.75">
      <c r="A42" s="812" t="str">
        <f>IF('Names of Bidder'!D6= "Sole Bidder", "", IF('Names of Bidder'!D7=1,'Names of Bidder'!D15,IF('Names of Bidder'!D7=2,'Names of Bidder'!D15&amp;" &amp; "&amp;'Names of Bidder'!D20,"")))</f>
        <v/>
      </c>
      <c r="B42" s="812"/>
      <c r="C42" s="812"/>
      <c r="D42" s="812"/>
      <c r="E42" s="812"/>
      <c r="F42" s="812"/>
      <c r="G42" s="812"/>
      <c r="H42" s="812"/>
      <c r="I42" s="812"/>
      <c r="J42" s="372"/>
    </row>
    <row r="43" spans="1:16" ht="18" customHeight="1">
      <c r="A43" s="82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24"/>
      <c r="C43" s="824"/>
      <c r="D43" s="824"/>
      <c r="E43" s="824"/>
      <c r="F43" s="824"/>
      <c r="G43" s="824"/>
      <c r="H43" s="824"/>
      <c r="I43" s="824"/>
      <c r="J43" s="372"/>
    </row>
    <row r="44" spans="1:16" ht="15.75">
      <c r="A44" s="812" t="s">
        <v>405</v>
      </c>
      <c r="B44" s="812"/>
      <c r="C44" s="812"/>
      <c r="D44" s="812"/>
      <c r="E44" s="812"/>
      <c r="F44" s="812"/>
      <c r="G44" s="812"/>
      <c r="H44" s="812"/>
      <c r="I44" s="812"/>
      <c r="J44" s="372"/>
    </row>
    <row r="45" spans="1:16" ht="15.75">
      <c r="A45" s="460"/>
      <c r="B45" s="460"/>
      <c r="C45" s="460"/>
      <c r="D45" s="460"/>
      <c r="E45" s="460"/>
      <c r="F45" s="460"/>
      <c r="G45" s="460"/>
      <c r="H45" s="460"/>
      <c r="I45" s="460"/>
      <c r="J45" s="372"/>
    </row>
    <row r="46" spans="1:16" ht="16.5">
      <c r="A46" s="811" t="s">
        <v>406</v>
      </c>
      <c r="B46" s="811"/>
      <c r="C46" s="811"/>
      <c r="D46" s="811"/>
      <c r="E46" s="811"/>
      <c r="F46" s="811"/>
      <c r="G46" s="811"/>
      <c r="H46" s="811"/>
      <c r="I46" s="811"/>
      <c r="J46" s="372"/>
    </row>
    <row r="47" spans="1:16" ht="30.75" customHeight="1">
      <c r="A47" s="811" t="s">
        <v>407</v>
      </c>
      <c r="B47" s="811"/>
      <c r="C47" s="811"/>
      <c r="D47" s="811"/>
      <c r="E47" s="811"/>
      <c r="F47" s="811"/>
      <c r="G47" s="811"/>
      <c r="H47" s="811"/>
      <c r="I47" s="811"/>
      <c r="J47" s="372"/>
    </row>
    <row r="48" spans="1:16" ht="101.25" customHeight="1">
      <c r="A48" s="818" t="str">
        <f>"POWERGRID intends to award, under laid-down organisational procedures, contract(s) for "&amp;Basic!B1&amp;" Specification Number:"&amp;Basic!B3</f>
        <v>POWERGRID intends to award, under laid-down organisational procedures, contract(s) for 220kV AIS Substation Extension Package SS-114 including supply of 220kV ICT &amp; 132kV EHV Cable for a) Extension of 220/132kV Ara S/S; b) 1x200MVA 220/132kV ICT at Ara S/S; c) 132kV, 1C, 1200Sqmm. XLPE Cu Cable associated with Eastern Region Expansion Scheme-XXXVI (ERES-XXXVI) Specification Number:CC/NT/W-AIS/DOM/A10/23/03286</v>
      </c>
      <c r="B48" s="818"/>
      <c r="C48" s="818"/>
      <c r="D48" s="818"/>
      <c r="E48" s="818"/>
      <c r="F48" s="818"/>
      <c r="G48" s="818"/>
      <c r="H48" s="818"/>
      <c r="I48" s="818"/>
      <c r="J48" s="372"/>
    </row>
    <row r="49" spans="1:10" ht="21" customHeight="1">
      <c r="A49" s="822" t="s">
        <v>408</v>
      </c>
      <c r="B49" s="822"/>
      <c r="C49" s="822"/>
      <c r="D49" s="822"/>
      <c r="E49" s="823" t="s">
        <v>408</v>
      </c>
      <c r="F49" s="823"/>
      <c r="G49" s="823"/>
      <c r="H49" s="823"/>
      <c r="I49" s="823"/>
      <c r="J49" s="372"/>
    </row>
    <row r="50" spans="1:10" ht="33" customHeight="1">
      <c r="A50" s="825" t="s">
        <v>409</v>
      </c>
      <c r="B50" s="825"/>
      <c r="C50" s="825"/>
      <c r="D50" s="825"/>
      <c r="E50" s="826" t="s">
        <v>714</v>
      </c>
      <c r="F50" s="826"/>
      <c r="G50" s="826"/>
      <c r="H50" s="826"/>
      <c r="I50" s="826"/>
      <c r="J50" s="372"/>
    </row>
    <row r="51" spans="1:10" ht="22.5" customHeight="1">
      <c r="A51" s="377" t="s">
        <v>507</v>
      </c>
      <c r="B51" s="378"/>
      <c r="C51" s="378"/>
      <c r="D51" s="378"/>
      <c r="E51" s="379"/>
      <c r="F51" s="378"/>
      <c r="G51" s="378"/>
      <c r="H51" s="378"/>
      <c r="I51" s="380" t="s">
        <v>603</v>
      </c>
      <c r="J51" s="372"/>
    </row>
    <row r="52" spans="1:10" ht="40.5" customHeight="1">
      <c r="A52" s="828" t="s">
        <v>549</v>
      </c>
      <c r="B52" s="828"/>
      <c r="C52" s="828"/>
      <c r="D52" s="828"/>
      <c r="E52" s="828"/>
      <c r="F52" s="828"/>
      <c r="G52" s="828"/>
      <c r="H52" s="828"/>
      <c r="I52" s="828"/>
    </row>
    <row r="53" spans="1:10" ht="40.5" customHeight="1">
      <c r="A53" s="828" t="s">
        <v>550</v>
      </c>
      <c r="B53" s="828"/>
      <c r="C53" s="828"/>
      <c r="D53" s="828"/>
      <c r="E53" s="828"/>
      <c r="F53" s="828"/>
      <c r="G53" s="828"/>
      <c r="H53" s="828"/>
      <c r="I53" s="828"/>
    </row>
    <row r="54" spans="1:10" ht="13.5" customHeight="1">
      <c r="A54" s="382"/>
      <c r="B54" s="324"/>
      <c r="C54" s="324"/>
      <c r="D54" s="324"/>
      <c r="E54" s="324"/>
      <c r="F54" s="324"/>
      <c r="G54" s="324"/>
      <c r="H54" s="324"/>
      <c r="I54" s="324"/>
    </row>
    <row r="55" spans="1:10" ht="15.75">
      <c r="A55" s="829" t="s">
        <v>541</v>
      </c>
      <c r="B55" s="829"/>
      <c r="C55" s="829"/>
      <c r="D55" s="829"/>
      <c r="E55" s="829"/>
      <c r="F55" s="829"/>
      <c r="G55" s="829"/>
      <c r="H55" s="829"/>
      <c r="I55" s="829"/>
    </row>
    <row r="56" spans="1:10" ht="15.75">
      <c r="A56" s="382"/>
      <c r="B56" s="382"/>
      <c r="C56" s="382"/>
      <c r="D56" s="382"/>
      <c r="E56" s="382"/>
      <c r="F56" s="382"/>
      <c r="G56" s="382"/>
      <c r="H56" s="382"/>
      <c r="I56" s="382"/>
    </row>
    <row r="57" spans="1:10" ht="16.5">
      <c r="A57" s="830" t="s">
        <v>414</v>
      </c>
      <c r="B57" s="830"/>
      <c r="C57" s="830"/>
      <c r="D57" s="830"/>
      <c r="E57" s="830"/>
      <c r="F57" s="830"/>
      <c r="G57" s="830"/>
      <c r="H57" s="830"/>
      <c r="I57" s="830"/>
    </row>
    <row r="58" spans="1:10" ht="16.5">
      <c r="A58" s="383"/>
      <c r="B58" s="383"/>
      <c r="C58" s="383"/>
      <c r="D58" s="383"/>
      <c r="E58" s="383"/>
      <c r="F58" s="383"/>
      <c r="G58" s="383"/>
      <c r="H58" s="383"/>
      <c r="I58" s="383"/>
    </row>
    <row r="59" spans="1:10" ht="37.5" customHeight="1">
      <c r="A59" s="818" t="s">
        <v>551</v>
      </c>
      <c r="B59" s="818"/>
      <c r="C59" s="818"/>
      <c r="D59" s="818"/>
      <c r="E59" s="818"/>
      <c r="F59" s="818"/>
      <c r="G59" s="818"/>
      <c r="H59" s="818"/>
      <c r="I59" s="818"/>
    </row>
    <row r="60" spans="1:10" ht="61.5" customHeight="1">
      <c r="A60" s="390" t="s">
        <v>483</v>
      </c>
      <c r="B60" s="818" t="s">
        <v>552</v>
      </c>
      <c r="C60" s="818"/>
      <c r="D60" s="818"/>
      <c r="E60" s="818"/>
      <c r="F60" s="818"/>
      <c r="G60" s="818"/>
      <c r="H60" s="818"/>
      <c r="I60" s="818"/>
    </row>
    <row r="61" spans="1:10" ht="53.25" customHeight="1">
      <c r="A61" s="390" t="s">
        <v>485</v>
      </c>
      <c r="B61" s="818" t="s">
        <v>555</v>
      </c>
      <c r="C61" s="818"/>
      <c r="D61" s="818"/>
      <c r="E61" s="818"/>
      <c r="F61" s="818"/>
      <c r="G61" s="818"/>
      <c r="H61" s="818"/>
      <c r="I61" s="818"/>
    </row>
    <row r="62" spans="1:10" ht="63" customHeight="1">
      <c r="A62" s="390" t="s">
        <v>487</v>
      </c>
      <c r="B62" s="818" t="s">
        <v>556</v>
      </c>
      <c r="C62" s="818"/>
      <c r="D62" s="818"/>
      <c r="E62" s="818"/>
      <c r="F62" s="818"/>
      <c r="G62" s="818"/>
      <c r="H62" s="818"/>
      <c r="I62" s="818"/>
    </row>
    <row r="63" spans="1:10" ht="62.25" customHeight="1">
      <c r="A63" s="390" t="s">
        <v>489</v>
      </c>
      <c r="B63" s="818" t="s">
        <v>557</v>
      </c>
      <c r="C63" s="818"/>
      <c r="D63" s="818"/>
      <c r="E63" s="818"/>
      <c r="F63" s="818"/>
      <c r="G63" s="818"/>
      <c r="H63" s="818"/>
      <c r="I63" s="818"/>
    </row>
    <row r="64" spans="1:10" ht="64.5" customHeight="1">
      <c r="A64" s="390" t="s">
        <v>491</v>
      </c>
      <c r="B64" s="818" t="s">
        <v>558</v>
      </c>
      <c r="C64" s="818"/>
      <c r="D64" s="818"/>
      <c r="E64" s="818"/>
      <c r="F64" s="818"/>
      <c r="G64" s="818"/>
      <c r="H64" s="818"/>
      <c r="I64" s="818"/>
    </row>
    <row r="65" spans="1:10" ht="62.25" customHeight="1">
      <c r="A65" s="390" t="s">
        <v>553</v>
      </c>
      <c r="B65" s="818" t="s">
        <v>559</v>
      </c>
      <c r="C65" s="818"/>
      <c r="D65" s="818"/>
      <c r="E65" s="818"/>
      <c r="F65" s="818"/>
      <c r="G65" s="818"/>
      <c r="H65" s="818"/>
      <c r="I65" s="818"/>
    </row>
    <row r="66" spans="1:10" ht="60.75" customHeight="1">
      <c r="A66" s="390" t="s">
        <v>554</v>
      </c>
      <c r="B66" s="818" t="s">
        <v>560</v>
      </c>
      <c r="C66" s="818"/>
      <c r="D66" s="818"/>
      <c r="E66" s="818"/>
      <c r="F66" s="818"/>
      <c r="G66" s="818"/>
      <c r="H66" s="818"/>
      <c r="I66" s="818"/>
    </row>
    <row r="67" spans="1:10" ht="72" customHeight="1">
      <c r="A67" s="390" t="s">
        <v>561</v>
      </c>
      <c r="B67" s="818" t="s">
        <v>563</v>
      </c>
      <c r="C67" s="818"/>
      <c r="D67" s="818"/>
      <c r="E67" s="818"/>
      <c r="F67" s="818"/>
      <c r="G67" s="818"/>
      <c r="H67" s="818"/>
      <c r="I67" s="818"/>
    </row>
    <row r="68" spans="1:10" ht="60" customHeight="1">
      <c r="A68" s="390" t="s">
        <v>562</v>
      </c>
      <c r="B68" s="818" t="s">
        <v>564</v>
      </c>
      <c r="C68" s="818"/>
      <c r="D68" s="818"/>
      <c r="E68" s="818"/>
      <c r="F68" s="818"/>
      <c r="G68" s="818"/>
      <c r="H68" s="818"/>
      <c r="I68" s="818"/>
    </row>
    <row r="69" spans="1:10" ht="21" customHeight="1">
      <c r="A69" s="818" t="s">
        <v>408</v>
      </c>
      <c r="B69" s="818"/>
      <c r="C69" s="818"/>
      <c r="D69" s="818"/>
      <c r="E69" s="827" t="s">
        <v>408</v>
      </c>
      <c r="F69" s="827"/>
      <c r="G69" s="827"/>
      <c r="H69" s="827"/>
      <c r="I69" s="827"/>
      <c r="J69" s="372"/>
    </row>
    <row r="70" spans="1:10" ht="33" customHeight="1">
      <c r="A70" s="629" t="s">
        <v>409</v>
      </c>
      <c r="B70" s="629"/>
      <c r="C70" s="629"/>
      <c r="D70" s="629"/>
      <c r="E70" s="831" t="s">
        <v>714</v>
      </c>
      <c r="F70" s="831"/>
      <c r="G70" s="831"/>
      <c r="H70" s="831"/>
      <c r="I70" s="831"/>
      <c r="J70" s="372"/>
    </row>
    <row r="71" spans="1:10" ht="20.25" customHeight="1">
      <c r="A71" s="377" t="s">
        <v>507</v>
      </c>
      <c r="B71" s="378"/>
      <c r="C71" s="378"/>
      <c r="D71" s="378"/>
      <c r="E71" s="378"/>
      <c r="F71" s="378"/>
      <c r="G71" s="378"/>
      <c r="H71" s="378"/>
      <c r="I71" s="380" t="s">
        <v>604</v>
      </c>
      <c r="J71" s="372"/>
    </row>
    <row r="72" spans="1:10" ht="24" customHeight="1">
      <c r="A72" s="832"/>
      <c r="B72" s="832"/>
      <c r="C72" s="832"/>
      <c r="D72" s="832"/>
      <c r="E72" s="832"/>
      <c r="F72" s="832"/>
      <c r="G72" s="832"/>
      <c r="H72" s="832"/>
      <c r="I72" s="832"/>
      <c r="J72" s="372"/>
    </row>
    <row r="73" spans="1:10" ht="84" customHeight="1">
      <c r="A73" s="390" t="s">
        <v>565</v>
      </c>
      <c r="B73" s="818" t="s">
        <v>566</v>
      </c>
      <c r="C73" s="818"/>
      <c r="D73" s="818"/>
      <c r="E73" s="818"/>
      <c r="F73" s="818"/>
      <c r="G73" s="818"/>
      <c r="H73" s="818"/>
      <c r="I73" s="818"/>
    </row>
    <row r="74" spans="1:10" ht="30" customHeight="1">
      <c r="A74" s="392" t="s">
        <v>567</v>
      </c>
      <c r="B74" s="391"/>
      <c r="C74" s="391"/>
      <c r="D74" s="391"/>
      <c r="E74" s="391"/>
      <c r="F74" s="391"/>
      <c r="G74" s="391"/>
      <c r="H74" s="391"/>
      <c r="I74" s="391"/>
    </row>
    <row r="75" spans="1:10" ht="42" customHeight="1">
      <c r="A75" s="833" t="s">
        <v>568</v>
      </c>
      <c r="B75" s="833"/>
      <c r="C75" s="833"/>
      <c r="D75" s="833"/>
      <c r="E75" s="833"/>
      <c r="F75" s="833"/>
      <c r="G75" s="833"/>
      <c r="H75" s="833"/>
      <c r="I75" s="833"/>
    </row>
    <row r="76" spans="1:10" ht="80.25" customHeight="1">
      <c r="A76" s="390" t="s">
        <v>483</v>
      </c>
      <c r="B76" s="818" t="s">
        <v>708</v>
      </c>
      <c r="C76" s="818"/>
      <c r="D76" s="818"/>
      <c r="E76" s="818"/>
      <c r="F76" s="818"/>
      <c r="G76" s="818"/>
      <c r="H76" s="818"/>
      <c r="I76" s="818"/>
    </row>
    <row r="77" spans="1:10" ht="72" customHeight="1">
      <c r="A77" s="390" t="s">
        <v>485</v>
      </c>
      <c r="B77" s="818" t="s">
        <v>569</v>
      </c>
      <c r="C77" s="818"/>
      <c r="D77" s="818"/>
      <c r="E77" s="818"/>
      <c r="F77" s="818"/>
      <c r="G77" s="818"/>
      <c r="H77" s="818"/>
      <c r="I77" s="818"/>
    </row>
    <row r="78" spans="1:10" ht="55.5" customHeight="1">
      <c r="A78" s="390" t="s">
        <v>487</v>
      </c>
      <c r="B78" s="818" t="s">
        <v>570</v>
      </c>
      <c r="C78" s="818"/>
      <c r="D78" s="818"/>
      <c r="E78" s="818"/>
      <c r="F78" s="818"/>
      <c r="G78" s="818"/>
      <c r="H78" s="818"/>
      <c r="I78" s="818"/>
    </row>
    <row r="79" spans="1:10" ht="69.75" customHeight="1">
      <c r="A79" s="390" t="s">
        <v>489</v>
      </c>
      <c r="B79" s="818" t="s">
        <v>571</v>
      </c>
      <c r="C79" s="818"/>
      <c r="D79" s="818"/>
      <c r="E79" s="818"/>
      <c r="F79" s="818"/>
      <c r="G79" s="818"/>
      <c r="H79" s="818"/>
      <c r="I79" s="818"/>
    </row>
    <row r="80" spans="1:10" ht="56.25" customHeight="1">
      <c r="A80" s="390" t="s">
        <v>491</v>
      </c>
      <c r="B80" s="818" t="s">
        <v>709</v>
      </c>
      <c r="C80" s="818"/>
      <c r="D80" s="818"/>
      <c r="E80" s="818"/>
      <c r="F80" s="818"/>
      <c r="G80" s="818"/>
      <c r="H80" s="818"/>
      <c r="I80" s="818"/>
    </row>
    <row r="81" spans="1:10" ht="70.5" customHeight="1">
      <c r="A81" s="390" t="s">
        <v>553</v>
      </c>
      <c r="B81" s="818" t="s">
        <v>572</v>
      </c>
      <c r="C81" s="818"/>
      <c r="D81" s="818"/>
      <c r="E81" s="818"/>
      <c r="F81" s="818"/>
      <c r="G81" s="818"/>
      <c r="H81" s="818"/>
      <c r="I81" s="818"/>
    </row>
    <row r="82" spans="1:10" ht="86.25" customHeight="1">
      <c r="A82" s="390" t="s">
        <v>554</v>
      </c>
      <c r="B82" s="818" t="s">
        <v>573</v>
      </c>
      <c r="C82" s="818"/>
      <c r="D82" s="818"/>
      <c r="E82" s="818"/>
      <c r="F82" s="818"/>
      <c r="G82" s="818"/>
      <c r="H82" s="818"/>
      <c r="I82" s="818"/>
    </row>
    <row r="83" spans="1:10" ht="72" customHeight="1">
      <c r="A83" s="390" t="s">
        <v>561</v>
      </c>
      <c r="B83" s="818" t="s">
        <v>574</v>
      </c>
      <c r="C83" s="818"/>
      <c r="D83" s="818"/>
      <c r="E83" s="818"/>
      <c r="F83" s="818"/>
      <c r="G83" s="818"/>
      <c r="H83" s="818"/>
      <c r="I83" s="818"/>
    </row>
    <row r="84" spans="1:10" ht="21" customHeight="1">
      <c r="A84" s="818" t="s">
        <v>408</v>
      </c>
      <c r="B84" s="818"/>
      <c r="C84" s="818"/>
      <c r="D84" s="818"/>
      <c r="E84" s="827" t="s">
        <v>408</v>
      </c>
      <c r="F84" s="827"/>
      <c r="G84" s="827"/>
      <c r="H84" s="827"/>
      <c r="I84" s="827"/>
      <c r="J84" s="372"/>
    </row>
    <row r="85" spans="1:10" ht="33" customHeight="1">
      <c r="A85" s="629" t="s">
        <v>409</v>
      </c>
      <c r="B85" s="629"/>
      <c r="C85" s="629"/>
      <c r="D85" s="629"/>
      <c r="E85" s="831" t="s">
        <v>714</v>
      </c>
      <c r="F85" s="831"/>
      <c r="G85" s="831"/>
      <c r="H85" s="831"/>
      <c r="I85" s="831"/>
      <c r="J85" s="372"/>
    </row>
    <row r="86" spans="1:10" ht="20.25" customHeight="1">
      <c r="A86" s="377" t="s">
        <v>507</v>
      </c>
      <c r="B86" s="378"/>
      <c r="C86" s="378"/>
      <c r="D86" s="378"/>
      <c r="E86" s="378"/>
      <c r="F86" s="378"/>
      <c r="G86" s="378"/>
      <c r="H86" s="378"/>
      <c r="I86" s="380" t="s">
        <v>605</v>
      </c>
      <c r="J86" s="372"/>
    </row>
    <row r="87" spans="1:10" ht="7.5" customHeight="1">
      <c r="A87" s="830"/>
      <c r="B87" s="830"/>
      <c r="C87" s="830"/>
      <c r="D87" s="830"/>
      <c r="E87" s="830"/>
      <c r="F87" s="830"/>
      <c r="G87" s="830"/>
      <c r="H87" s="830"/>
      <c r="I87" s="830"/>
    </row>
    <row r="88" spans="1:10" ht="89.25" customHeight="1">
      <c r="A88" s="390" t="s">
        <v>562</v>
      </c>
      <c r="B88" s="818" t="s">
        <v>575</v>
      </c>
      <c r="C88" s="818"/>
      <c r="D88" s="818"/>
      <c r="E88" s="818"/>
      <c r="F88" s="818"/>
      <c r="G88" s="818"/>
      <c r="H88" s="818"/>
      <c r="I88" s="818"/>
    </row>
    <row r="89" spans="1:10" ht="75" customHeight="1">
      <c r="A89" s="390" t="s">
        <v>565</v>
      </c>
      <c r="B89" s="818" t="s">
        <v>710</v>
      </c>
      <c r="C89" s="818"/>
      <c r="D89" s="818"/>
      <c r="E89" s="818"/>
      <c r="F89" s="818"/>
      <c r="G89" s="818"/>
      <c r="H89" s="818"/>
      <c r="I89" s="818"/>
    </row>
    <row r="90" spans="1:10" ht="64.5" customHeight="1">
      <c r="A90" s="390" t="s">
        <v>576</v>
      </c>
      <c r="B90" s="818" t="s">
        <v>711</v>
      </c>
      <c r="C90" s="818"/>
      <c r="D90" s="818"/>
      <c r="E90" s="818"/>
      <c r="F90" s="818"/>
      <c r="G90" s="818"/>
      <c r="H90" s="818"/>
      <c r="I90" s="818"/>
    </row>
    <row r="91" spans="1:10" ht="95.25" customHeight="1">
      <c r="A91" s="390" t="s">
        <v>577</v>
      </c>
      <c r="B91" s="818" t="s">
        <v>584</v>
      </c>
      <c r="C91" s="818"/>
      <c r="D91" s="818"/>
      <c r="E91" s="818"/>
      <c r="F91" s="818"/>
      <c r="G91" s="818"/>
      <c r="H91" s="818"/>
      <c r="I91" s="818"/>
    </row>
    <row r="92" spans="1:10" ht="73.5" customHeight="1">
      <c r="A92" s="390" t="s">
        <v>578</v>
      </c>
      <c r="B92" s="818" t="s">
        <v>585</v>
      </c>
      <c r="C92" s="818"/>
      <c r="D92" s="818"/>
      <c r="E92" s="818"/>
      <c r="F92" s="818"/>
      <c r="G92" s="818"/>
      <c r="H92" s="818"/>
      <c r="I92" s="818"/>
    </row>
    <row r="93" spans="1:10" ht="58.5" customHeight="1">
      <c r="A93" s="390" t="s">
        <v>579</v>
      </c>
      <c r="B93" s="818" t="s">
        <v>712</v>
      </c>
      <c r="C93" s="818"/>
      <c r="D93" s="818"/>
      <c r="E93" s="818"/>
      <c r="F93" s="818"/>
      <c r="G93" s="818"/>
      <c r="H93" s="818"/>
      <c r="I93" s="818"/>
    </row>
    <row r="94" spans="1:10" ht="111.75" customHeight="1">
      <c r="A94" s="390" t="s">
        <v>580</v>
      </c>
      <c r="B94" s="818" t="s">
        <v>713</v>
      </c>
      <c r="C94" s="818"/>
      <c r="D94" s="818"/>
      <c r="E94" s="818"/>
      <c r="F94" s="818"/>
      <c r="G94" s="818"/>
      <c r="H94" s="818"/>
      <c r="I94" s="818"/>
    </row>
    <row r="95" spans="1:10" ht="84.75" customHeight="1">
      <c r="A95" s="390" t="s">
        <v>581</v>
      </c>
      <c r="B95" s="818" t="s">
        <v>586</v>
      </c>
      <c r="C95" s="818"/>
      <c r="D95" s="818"/>
      <c r="E95" s="818"/>
      <c r="F95" s="818"/>
      <c r="G95" s="818"/>
      <c r="H95" s="818"/>
      <c r="I95" s="818"/>
    </row>
    <row r="96" spans="1:10" ht="84.75" customHeight="1">
      <c r="A96" s="390" t="s">
        <v>582</v>
      </c>
      <c r="B96" s="818" t="s">
        <v>587</v>
      </c>
      <c r="C96" s="818"/>
      <c r="D96" s="818"/>
      <c r="E96" s="818"/>
      <c r="F96" s="818"/>
      <c r="G96" s="818"/>
      <c r="H96" s="818"/>
      <c r="I96" s="818"/>
    </row>
    <row r="97" spans="1:10" ht="21" customHeight="1">
      <c r="A97" s="818" t="s">
        <v>408</v>
      </c>
      <c r="B97" s="818"/>
      <c r="C97" s="818"/>
      <c r="D97" s="818"/>
      <c r="E97" s="827" t="s">
        <v>408</v>
      </c>
      <c r="F97" s="827"/>
      <c r="G97" s="827"/>
      <c r="H97" s="827"/>
      <c r="I97" s="827"/>
      <c r="J97" s="372"/>
    </row>
    <row r="98" spans="1:10" ht="33" customHeight="1">
      <c r="A98" s="629" t="s">
        <v>409</v>
      </c>
      <c r="B98" s="629"/>
      <c r="C98" s="629"/>
      <c r="D98" s="629"/>
      <c r="E98" s="831" t="s">
        <v>714</v>
      </c>
      <c r="F98" s="831"/>
      <c r="G98" s="831"/>
      <c r="H98" s="831"/>
      <c r="I98" s="831"/>
      <c r="J98" s="372"/>
    </row>
    <row r="99" spans="1:10" ht="19.5" customHeight="1">
      <c r="A99" s="377" t="s">
        <v>507</v>
      </c>
      <c r="B99" s="378"/>
      <c r="C99" s="378"/>
      <c r="D99" s="378"/>
      <c r="E99" s="378"/>
      <c r="F99" s="378"/>
      <c r="G99" s="378"/>
      <c r="H99" s="378"/>
      <c r="I99" s="380" t="s">
        <v>606</v>
      </c>
    </row>
    <row r="100" spans="1:10" ht="10.5" customHeight="1">
      <c r="A100" s="384"/>
      <c r="B100" s="381"/>
      <c r="C100" s="381"/>
      <c r="D100" s="381"/>
      <c r="E100" s="381"/>
      <c r="F100" s="381"/>
      <c r="G100" s="381"/>
      <c r="H100" s="381"/>
      <c r="I100" s="381"/>
    </row>
    <row r="101" spans="1:10" ht="79.5" customHeight="1">
      <c r="A101" s="390" t="s">
        <v>583</v>
      </c>
      <c r="B101" s="818" t="s">
        <v>588</v>
      </c>
      <c r="C101" s="818"/>
      <c r="D101" s="818"/>
      <c r="E101" s="818"/>
      <c r="F101" s="818"/>
      <c r="G101" s="818"/>
      <c r="H101" s="818"/>
      <c r="I101" s="818"/>
    </row>
    <row r="102" spans="1:10" ht="72" customHeight="1">
      <c r="A102" s="390" t="s">
        <v>589</v>
      </c>
      <c r="B102" s="818" t="s">
        <v>590</v>
      </c>
      <c r="C102" s="818"/>
      <c r="D102" s="818"/>
      <c r="E102" s="818"/>
      <c r="F102" s="818"/>
      <c r="G102" s="818"/>
      <c r="H102" s="818"/>
      <c r="I102" s="818"/>
    </row>
    <row r="103" spans="1:10" ht="72.75" customHeight="1">
      <c r="A103" s="390" t="s">
        <v>591</v>
      </c>
      <c r="B103" s="818" t="s">
        <v>707</v>
      </c>
      <c r="C103" s="818"/>
      <c r="D103" s="818"/>
      <c r="E103" s="818"/>
      <c r="F103" s="818"/>
      <c r="G103" s="818"/>
      <c r="H103" s="818"/>
      <c r="I103" s="818"/>
    </row>
    <row r="104" spans="1:10" ht="30" customHeight="1">
      <c r="A104" s="392" t="s">
        <v>592</v>
      </c>
      <c r="B104" s="391"/>
      <c r="C104" s="391"/>
      <c r="D104" s="391"/>
      <c r="E104" s="391"/>
      <c r="F104" s="391"/>
      <c r="G104" s="391"/>
      <c r="H104" s="391"/>
      <c r="I104" s="391"/>
    </row>
    <row r="105" spans="1:10" ht="32.25" customHeight="1">
      <c r="A105" s="390" t="s">
        <v>483</v>
      </c>
      <c r="B105" s="818" t="s">
        <v>437</v>
      </c>
      <c r="C105" s="818"/>
      <c r="D105" s="818"/>
      <c r="E105" s="818"/>
      <c r="F105" s="818"/>
      <c r="G105" s="818"/>
      <c r="H105" s="818"/>
      <c r="I105" s="818"/>
    </row>
    <row r="106" spans="1:10" ht="44.25" customHeight="1">
      <c r="A106" s="390" t="s">
        <v>485</v>
      </c>
      <c r="B106" s="818" t="s">
        <v>593</v>
      </c>
      <c r="C106" s="818"/>
      <c r="D106" s="818"/>
      <c r="E106" s="818"/>
      <c r="F106" s="818"/>
      <c r="G106" s="818"/>
      <c r="H106" s="818"/>
      <c r="I106" s="818"/>
    </row>
    <row r="107" spans="1:10" ht="12" customHeight="1">
      <c r="A107" s="390"/>
      <c r="B107" s="389"/>
      <c r="C107" s="389"/>
      <c r="D107" s="389"/>
      <c r="E107" s="389"/>
      <c r="F107" s="389"/>
      <c r="G107" s="389"/>
      <c r="H107" s="389"/>
      <c r="I107" s="389"/>
    </row>
    <row r="108" spans="1:10" ht="30" customHeight="1">
      <c r="A108" s="392" t="s">
        <v>594</v>
      </c>
      <c r="B108" s="391"/>
      <c r="C108" s="391"/>
      <c r="D108" s="391"/>
      <c r="E108" s="391"/>
      <c r="F108" s="391"/>
      <c r="G108" s="391"/>
      <c r="H108" s="391"/>
      <c r="I108" s="391"/>
    </row>
    <row r="109" spans="1:10" ht="40.5" customHeight="1">
      <c r="A109" s="833" t="s">
        <v>595</v>
      </c>
      <c r="B109" s="833"/>
      <c r="C109" s="833"/>
      <c r="D109" s="833"/>
      <c r="E109" s="833"/>
      <c r="F109" s="833"/>
      <c r="G109" s="833"/>
      <c r="H109" s="833"/>
      <c r="I109" s="833"/>
    </row>
    <row r="110" spans="1:10" ht="30" customHeight="1">
      <c r="A110" s="392" t="s">
        <v>596</v>
      </c>
      <c r="B110" s="391"/>
      <c r="C110" s="391"/>
      <c r="D110" s="391"/>
      <c r="E110" s="391"/>
      <c r="F110" s="391"/>
      <c r="G110" s="391"/>
      <c r="H110" s="391"/>
      <c r="I110" s="391"/>
    </row>
    <row r="111" spans="1:10" ht="62.25" customHeight="1">
      <c r="A111" s="390" t="s">
        <v>483</v>
      </c>
      <c r="B111" s="818" t="s">
        <v>597</v>
      </c>
      <c r="C111" s="818"/>
      <c r="D111" s="818"/>
      <c r="E111" s="818"/>
      <c r="F111" s="818"/>
      <c r="G111" s="818"/>
      <c r="H111" s="818"/>
      <c r="I111" s="818"/>
    </row>
    <row r="112" spans="1:10" ht="45" customHeight="1">
      <c r="A112" s="390" t="s">
        <v>485</v>
      </c>
      <c r="B112" s="818" t="s">
        <v>598</v>
      </c>
      <c r="C112" s="818"/>
      <c r="D112" s="818"/>
      <c r="E112" s="818"/>
      <c r="F112" s="818"/>
      <c r="G112" s="818"/>
      <c r="H112" s="818"/>
      <c r="I112" s="818"/>
    </row>
    <row r="113" spans="1:10" ht="55.5" customHeight="1">
      <c r="A113" s="390" t="s">
        <v>487</v>
      </c>
      <c r="B113" s="818" t="s">
        <v>599</v>
      </c>
      <c r="C113" s="818"/>
      <c r="D113" s="818"/>
      <c r="E113" s="818"/>
      <c r="F113" s="818"/>
      <c r="G113" s="818"/>
      <c r="H113" s="818"/>
      <c r="I113" s="818"/>
    </row>
    <row r="114" spans="1:10" ht="58.5" customHeight="1">
      <c r="A114" s="390" t="s">
        <v>489</v>
      </c>
      <c r="B114" s="818" t="s">
        <v>600</v>
      </c>
      <c r="C114" s="818"/>
      <c r="D114" s="818"/>
      <c r="E114" s="818"/>
      <c r="F114" s="818"/>
      <c r="G114" s="818"/>
      <c r="H114" s="818"/>
      <c r="I114" s="818"/>
    </row>
    <row r="115" spans="1:10" ht="54" customHeight="1">
      <c r="A115" s="390" t="s">
        <v>491</v>
      </c>
      <c r="B115" s="818" t="s">
        <v>601</v>
      </c>
      <c r="C115" s="818"/>
      <c r="D115" s="818"/>
      <c r="E115" s="818"/>
      <c r="F115" s="818"/>
      <c r="G115" s="818"/>
      <c r="H115" s="818"/>
      <c r="I115" s="818"/>
    </row>
    <row r="116" spans="1:10" ht="17.45" customHeight="1">
      <c r="A116" s="384"/>
      <c r="B116" s="381"/>
      <c r="C116" s="381"/>
      <c r="D116" s="381"/>
      <c r="E116" s="381"/>
      <c r="F116" s="381"/>
      <c r="G116" s="381"/>
      <c r="H116" s="381"/>
      <c r="I116" s="381"/>
    </row>
    <row r="117" spans="1:10" ht="21" customHeight="1">
      <c r="A117" s="818" t="s">
        <v>408</v>
      </c>
      <c r="B117" s="818"/>
      <c r="C117" s="818"/>
      <c r="D117" s="818"/>
      <c r="E117" s="827" t="s">
        <v>408</v>
      </c>
      <c r="F117" s="827"/>
      <c r="G117" s="827"/>
      <c r="H117" s="827"/>
      <c r="I117" s="827"/>
      <c r="J117" s="372"/>
    </row>
    <row r="118" spans="1:10" ht="33" customHeight="1">
      <c r="A118" s="629" t="s">
        <v>409</v>
      </c>
      <c r="B118" s="629"/>
      <c r="C118" s="629"/>
      <c r="D118" s="629"/>
      <c r="E118" s="831" t="s">
        <v>714</v>
      </c>
      <c r="F118" s="831"/>
      <c r="G118" s="831"/>
      <c r="H118" s="831"/>
      <c r="I118" s="831"/>
      <c r="J118" s="372"/>
    </row>
    <row r="119" spans="1:10" ht="22.5" customHeight="1">
      <c r="A119" s="377" t="s">
        <v>507</v>
      </c>
      <c r="B119" s="378"/>
      <c r="C119" s="378"/>
      <c r="D119" s="378"/>
      <c r="E119" s="378"/>
      <c r="F119" s="378"/>
      <c r="G119" s="378"/>
      <c r="H119" s="378"/>
      <c r="I119" s="380" t="s">
        <v>607</v>
      </c>
      <c r="J119" s="372"/>
    </row>
    <row r="120" spans="1:10" ht="30.75" customHeight="1">
      <c r="A120" s="384"/>
      <c r="B120" s="828"/>
      <c r="C120" s="828"/>
      <c r="D120" s="828"/>
      <c r="E120" s="828"/>
      <c r="F120" s="828"/>
      <c r="G120" s="828"/>
      <c r="H120" s="828"/>
      <c r="I120" s="828"/>
    </row>
    <row r="121" spans="1:10" ht="21.95" customHeight="1">
      <c r="A121" s="324"/>
      <c r="B121" s="376"/>
      <c r="C121" s="324"/>
      <c r="D121" s="324"/>
      <c r="E121" s="324"/>
      <c r="F121" s="376"/>
      <c r="G121" s="324"/>
      <c r="H121" s="324"/>
      <c r="I121" s="324"/>
    </row>
    <row r="122" spans="1:10" ht="21.95" customHeight="1">
      <c r="A122" s="324"/>
      <c r="B122" s="834" t="s">
        <v>462</v>
      </c>
      <c r="C122" s="834"/>
      <c r="D122" s="346"/>
      <c r="E122" s="346"/>
      <c r="F122" s="834" t="s">
        <v>462</v>
      </c>
      <c r="G122" s="834"/>
      <c r="H122" s="346"/>
      <c r="I122" s="346"/>
    </row>
    <row r="123" spans="1:10" ht="35.25" customHeight="1">
      <c r="A123" s="324"/>
      <c r="B123" s="835" t="s">
        <v>409</v>
      </c>
      <c r="C123" s="835"/>
      <c r="D123" s="835"/>
      <c r="E123" s="835"/>
      <c r="F123" s="835" t="s">
        <v>714</v>
      </c>
      <c r="G123" s="835"/>
      <c r="H123" s="835"/>
      <c r="I123" s="835"/>
    </row>
    <row r="124" spans="1:10" ht="21.95" customHeight="1">
      <c r="A124" s="324"/>
      <c r="B124" s="385"/>
      <c r="C124" s="382"/>
      <c r="D124" s="382"/>
      <c r="E124" s="382"/>
      <c r="F124" s="386"/>
      <c r="G124" s="386"/>
      <c r="H124" s="386"/>
      <c r="I124" s="386"/>
    </row>
    <row r="125" spans="1:10" ht="21.95" customHeight="1">
      <c r="A125" s="324"/>
      <c r="B125" s="818" t="s">
        <v>463</v>
      </c>
      <c r="C125" s="818"/>
      <c r="D125" s="818"/>
      <c r="E125" s="818"/>
      <c r="F125" s="818" t="s">
        <v>463</v>
      </c>
      <c r="G125" s="818"/>
      <c r="H125" s="818"/>
      <c r="I125" s="818"/>
    </row>
    <row r="126" spans="1:10" ht="21.95" customHeight="1">
      <c r="A126" s="324"/>
      <c r="B126" s="376"/>
      <c r="C126" s="382"/>
      <c r="D126" s="382"/>
      <c r="E126" s="382"/>
      <c r="F126" s="376"/>
      <c r="G126" s="382"/>
      <c r="H126" s="382"/>
      <c r="I126" s="382"/>
    </row>
    <row r="127" spans="1:10" ht="21.95" customHeight="1">
      <c r="A127" s="324"/>
      <c r="B127" s="376"/>
      <c r="C127" s="382"/>
      <c r="D127" s="382"/>
      <c r="E127" s="382"/>
      <c r="F127" s="376"/>
      <c r="G127" s="382"/>
      <c r="H127" s="382"/>
      <c r="I127" s="382"/>
    </row>
    <row r="128" spans="1:10" ht="21.95" customHeight="1">
      <c r="A128" s="324"/>
      <c r="B128" s="378" t="s">
        <v>464</v>
      </c>
      <c r="C128" s="387"/>
      <c r="D128" s="378"/>
      <c r="E128" s="378"/>
      <c r="F128" s="832" t="s">
        <v>464</v>
      </c>
      <c r="G128" s="832"/>
      <c r="H128" s="832"/>
      <c r="I128" s="832"/>
    </row>
    <row r="129" spans="1:9" ht="21.95" customHeight="1">
      <c r="A129" s="324"/>
      <c r="B129" s="378" t="s">
        <v>5</v>
      </c>
      <c r="C129" s="387"/>
      <c r="D129" s="378"/>
      <c r="E129" s="378"/>
      <c r="F129" s="378" t="s">
        <v>542</v>
      </c>
      <c r="G129" s="346"/>
      <c r="H129" s="346"/>
      <c r="I129" s="346"/>
    </row>
    <row r="130" spans="1:9" ht="21.95" customHeight="1">
      <c r="A130" s="324"/>
      <c r="B130" s="346"/>
      <c r="C130" s="382"/>
      <c r="D130" s="382"/>
      <c r="E130" s="382"/>
      <c r="F130" s="346"/>
      <c r="G130" s="382"/>
      <c r="H130" s="382"/>
      <c r="I130" s="382"/>
    </row>
    <row r="131" spans="1:9" ht="21.95" customHeight="1">
      <c r="A131" s="324"/>
      <c r="B131" s="818" t="s">
        <v>465</v>
      </c>
      <c r="C131" s="818"/>
      <c r="D131" s="818"/>
      <c r="E131" s="818"/>
      <c r="F131" s="818" t="s">
        <v>465</v>
      </c>
      <c r="G131" s="818"/>
      <c r="H131" s="818"/>
      <c r="I131" s="818"/>
    </row>
    <row r="132" spans="1:9" ht="21.95" customHeight="1">
      <c r="A132" s="324"/>
      <c r="B132" s="378" t="s">
        <v>464</v>
      </c>
      <c r="C132" s="378"/>
      <c r="D132" s="378"/>
      <c r="E132" s="378"/>
      <c r="F132" s="378" t="s">
        <v>464</v>
      </c>
      <c r="G132" s="346"/>
      <c r="H132" s="346"/>
      <c r="I132" s="346"/>
    </row>
    <row r="133" spans="1:9" ht="21.95" customHeight="1">
      <c r="A133" s="324"/>
      <c r="B133" s="378" t="s">
        <v>5</v>
      </c>
      <c r="C133" s="378"/>
      <c r="D133" s="378"/>
      <c r="E133" s="378"/>
      <c r="F133" s="378" t="s">
        <v>5</v>
      </c>
      <c r="G133" s="324"/>
      <c r="H133" s="324"/>
      <c r="I133" s="324"/>
    </row>
    <row r="134" spans="1:9" ht="21.95" customHeight="1">
      <c r="A134" s="324"/>
      <c r="B134" s="324"/>
      <c r="C134" s="324"/>
      <c r="D134" s="324"/>
      <c r="E134" s="324"/>
      <c r="F134" s="324"/>
      <c r="G134" s="324"/>
      <c r="H134" s="324"/>
      <c r="I134" s="324"/>
    </row>
    <row r="135" spans="1:9" ht="21.95" customHeight="1">
      <c r="A135" s="324"/>
      <c r="B135" s="818" t="s">
        <v>609</v>
      </c>
      <c r="C135" s="818"/>
      <c r="D135" s="818"/>
      <c r="E135" s="818"/>
      <c r="F135" s="818" t="s">
        <v>609</v>
      </c>
      <c r="G135" s="818"/>
      <c r="H135" s="818"/>
      <c r="I135" s="818"/>
    </row>
    <row r="136" spans="1:9" ht="21.95" customHeight="1">
      <c r="A136" s="324"/>
      <c r="B136" s="378" t="s">
        <v>464</v>
      </c>
      <c r="C136" s="378"/>
      <c r="D136" s="378"/>
      <c r="E136" s="378"/>
      <c r="F136" s="378" t="s">
        <v>464</v>
      </c>
      <c r="G136" s="346"/>
      <c r="H136" s="346"/>
      <c r="I136" s="346"/>
    </row>
    <row r="137" spans="1:9" ht="21.95" customHeight="1">
      <c r="A137" s="324"/>
      <c r="B137" s="378" t="s">
        <v>5</v>
      </c>
      <c r="C137" s="378"/>
      <c r="D137" s="378"/>
      <c r="E137" s="378"/>
      <c r="F137" s="378" t="s">
        <v>5</v>
      </c>
      <c r="G137" s="324"/>
      <c r="H137" s="324"/>
      <c r="I137" s="324"/>
    </row>
    <row r="138" spans="1:9" ht="21.95" customHeight="1">
      <c r="A138" s="324"/>
      <c r="B138" s="378"/>
      <c r="C138" s="378"/>
      <c r="D138" s="378"/>
      <c r="E138" s="378"/>
      <c r="F138" s="378"/>
      <c r="G138" s="324"/>
      <c r="H138" s="324"/>
      <c r="I138" s="324"/>
    </row>
    <row r="139" spans="1:9" ht="21.95" customHeight="1">
      <c r="A139" s="324"/>
      <c r="B139" s="378"/>
      <c r="C139" s="378"/>
      <c r="D139" s="378"/>
      <c r="E139" s="378"/>
      <c r="F139" s="378"/>
      <c r="G139" s="324"/>
      <c r="H139" s="324"/>
      <c r="I139" s="324"/>
    </row>
    <row r="140" spans="1:9" ht="21.95" customHeight="1">
      <c r="A140" s="324"/>
      <c r="B140" s="378"/>
      <c r="C140" s="378"/>
      <c r="D140" s="378"/>
      <c r="E140" s="378"/>
      <c r="F140" s="378"/>
      <c r="G140" s="324"/>
      <c r="H140" s="324"/>
      <c r="I140" s="324"/>
    </row>
    <row r="141" spans="1:9" ht="21.95" customHeight="1">
      <c r="A141" s="324"/>
      <c r="B141" s="378"/>
      <c r="C141" s="378"/>
      <c r="D141" s="378"/>
      <c r="E141" s="378"/>
      <c r="F141" s="378"/>
      <c r="G141" s="324"/>
      <c r="H141" s="324"/>
      <c r="I141" s="324"/>
    </row>
    <row r="142" spans="1:9" ht="21.95" customHeight="1">
      <c r="A142" s="324"/>
      <c r="B142" s="378"/>
      <c r="C142" s="378"/>
      <c r="D142" s="378"/>
      <c r="E142" s="378"/>
      <c r="F142" s="378"/>
      <c r="G142" s="324"/>
      <c r="H142" s="324"/>
      <c r="I142" s="324"/>
    </row>
    <row r="143" spans="1:9" ht="21.95" customHeight="1">
      <c r="A143" s="324"/>
      <c r="B143" s="378"/>
      <c r="C143" s="378"/>
      <c r="D143" s="378"/>
      <c r="E143" s="378"/>
      <c r="F143" s="378"/>
      <c r="G143" s="324"/>
      <c r="H143" s="324"/>
      <c r="I143" s="324"/>
    </row>
    <row r="144" spans="1:9" ht="21.95" customHeight="1">
      <c r="A144" s="324"/>
      <c r="B144" s="378"/>
      <c r="C144" s="378"/>
      <c r="D144" s="378"/>
      <c r="E144" s="378"/>
      <c r="F144" s="378"/>
      <c r="G144" s="324"/>
      <c r="H144" s="324"/>
      <c r="I144" s="324"/>
    </row>
    <row r="145" spans="1:9" ht="21.95" customHeight="1">
      <c r="A145" s="324"/>
      <c r="B145" s="378"/>
      <c r="C145" s="378"/>
      <c r="D145" s="378"/>
      <c r="E145" s="378"/>
      <c r="F145" s="378"/>
      <c r="G145" s="324"/>
      <c r="H145" s="324"/>
      <c r="I145" s="324"/>
    </row>
    <row r="146" spans="1:9" ht="21.95" customHeight="1">
      <c r="A146" s="324"/>
      <c r="B146" s="378"/>
      <c r="C146" s="378"/>
      <c r="D146" s="378"/>
      <c r="E146" s="378"/>
      <c r="F146" s="378"/>
      <c r="G146" s="324"/>
      <c r="H146" s="324"/>
      <c r="I146" s="324"/>
    </row>
    <row r="147" spans="1:9" ht="21.95" customHeight="1">
      <c r="A147" s="324"/>
      <c r="B147" s="378"/>
      <c r="C147" s="378"/>
      <c r="D147" s="378"/>
      <c r="E147" s="378"/>
      <c r="F147" s="378"/>
      <c r="G147" s="324"/>
      <c r="H147" s="324"/>
      <c r="I147" s="324"/>
    </row>
    <row r="148" spans="1:9" ht="21.6" customHeight="1">
      <c r="A148" s="324"/>
      <c r="B148" s="378"/>
      <c r="C148" s="378"/>
      <c r="D148" s="378"/>
      <c r="E148" s="378"/>
      <c r="F148" s="378"/>
      <c r="G148" s="324"/>
      <c r="H148" s="324"/>
      <c r="I148" s="324"/>
    </row>
    <row r="149" spans="1:9" ht="21.6" hidden="1" customHeight="1">
      <c r="A149" s="324"/>
      <c r="B149" s="378"/>
      <c r="C149" s="378"/>
      <c r="D149" s="378"/>
      <c r="E149" s="378"/>
      <c r="F149" s="378"/>
      <c r="G149" s="324"/>
      <c r="H149" s="324"/>
      <c r="I149" s="324"/>
    </row>
    <row r="150" spans="1:9" ht="21.6" hidden="1" customHeight="1">
      <c r="A150" s="324"/>
      <c r="B150" s="378"/>
      <c r="C150" s="378"/>
      <c r="D150" s="378"/>
      <c r="E150" s="378"/>
      <c r="F150" s="378"/>
      <c r="G150" s="324"/>
      <c r="H150" s="324"/>
      <c r="I150" s="324"/>
    </row>
    <row r="151" spans="1:9" ht="18.600000000000001" hidden="1" customHeight="1">
      <c r="A151" s="324"/>
      <c r="B151" s="378"/>
      <c r="C151" s="378"/>
      <c r="D151" s="378"/>
      <c r="E151" s="378"/>
      <c r="F151" s="378"/>
      <c r="G151" s="324"/>
      <c r="H151" s="324"/>
      <c r="I151" s="324"/>
    </row>
    <row r="152" spans="1:9" ht="21.6" hidden="1" customHeight="1">
      <c r="A152" s="324"/>
      <c r="B152" s="378"/>
      <c r="C152" s="378"/>
      <c r="D152" s="378"/>
      <c r="E152" s="378"/>
      <c r="F152" s="378"/>
      <c r="G152" s="324"/>
      <c r="H152" s="324"/>
      <c r="I152" s="324"/>
    </row>
    <row r="153" spans="1:9" ht="21.6" hidden="1" customHeight="1">
      <c r="A153" s="324"/>
      <c r="B153" s="378"/>
      <c r="C153" s="378"/>
      <c r="D153" s="378"/>
      <c r="E153" s="378"/>
      <c r="F153" s="378"/>
      <c r="G153" s="324"/>
      <c r="H153" s="324"/>
      <c r="I153" s="324"/>
    </row>
    <row r="154" spans="1:9" ht="21.95" customHeight="1">
      <c r="A154" s="324"/>
      <c r="B154" s="378"/>
      <c r="C154" s="378"/>
      <c r="D154" s="378"/>
      <c r="E154" s="378"/>
      <c r="F154" s="378"/>
      <c r="G154" s="324"/>
      <c r="H154" s="324"/>
      <c r="I154" s="324"/>
    </row>
    <row r="155" spans="1:9" ht="21.95" customHeight="1">
      <c r="A155" s="324"/>
      <c r="B155" s="378"/>
      <c r="C155" s="378"/>
      <c r="D155" s="378"/>
      <c r="E155" s="378"/>
      <c r="F155" s="378"/>
      <c r="G155" s="324"/>
      <c r="H155" s="324"/>
      <c r="I155" s="324"/>
    </row>
    <row r="156" spans="1:9" ht="21.95" customHeight="1">
      <c r="A156" s="388"/>
      <c r="B156" s="321"/>
      <c r="C156" s="321"/>
      <c r="D156" s="321"/>
      <c r="E156" s="321"/>
      <c r="F156" s="321"/>
      <c r="G156" s="388"/>
      <c r="H156" s="388"/>
      <c r="I156" s="388"/>
    </row>
    <row r="157" spans="1:9" ht="21.95" customHeight="1">
      <c r="A157" s="377" t="s">
        <v>507</v>
      </c>
      <c r="B157" s="378"/>
      <c r="C157" s="378"/>
      <c r="D157" s="378"/>
      <c r="E157" s="378"/>
      <c r="F157" s="378"/>
      <c r="G157" s="378"/>
      <c r="H157" s="378"/>
      <c r="I157" s="380" t="s">
        <v>608</v>
      </c>
    </row>
    <row r="158" spans="1:9" ht="21.95" customHeight="1">
      <c r="A158" s="324"/>
      <c r="B158" s="378"/>
      <c r="C158" s="378"/>
      <c r="D158" s="378"/>
      <c r="E158" s="378"/>
      <c r="F158" s="378"/>
      <c r="G158" s="324"/>
      <c r="H158" s="324"/>
      <c r="I158" s="324"/>
    </row>
    <row r="159" spans="1:9" ht="21.95" customHeight="1">
      <c r="A159" s="324"/>
      <c r="B159" s="378"/>
      <c r="C159" s="378"/>
      <c r="D159" s="378"/>
      <c r="E159" s="378"/>
      <c r="F159" s="378"/>
      <c r="G159" s="324"/>
      <c r="H159" s="324"/>
      <c r="I159" s="324"/>
    </row>
    <row r="160" spans="1:9" ht="21.95" customHeight="1">
      <c r="A160" s="324"/>
      <c r="B160" s="378"/>
      <c r="C160" s="378"/>
      <c r="D160" s="378"/>
      <c r="E160" s="378"/>
      <c r="F160" s="378"/>
      <c r="G160" s="324"/>
      <c r="H160" s="324"/>
      <c r="I160" s="324"/>
    </row>
    <row r="161" spans="1:10" ht="21.95" customHeight="1">
      <c r="A161" s="324"/>
      <c r="B161" s="378"/>
      <c r="C161" s="378"/>
      <c r="D161" s="378"/>
      <c r="E161" s="378"/>
      <c r="F161" s="378"/>
      <c r="G161" s="324"/>
      <c r="H161" s="324"/>
      <c r="I161" s="324"/>
    </row>
    <row r="162" spans="1:10" ht="21.95" customHeight="1">
      <c r="A162" s="324"/>
      <c r="B162" s="378"/>
      <c r="C162" s="378"/>
      <c r="D162" s="378"/>
      <c r="E162" s="378"/>
      <c r="F162" s="378"/>
      <c r="G162" s="324"/>
      <c r="H162" s="324"/>
      <c r="I162" s="324"/>
    </row>
    <row r="163" spans="1:10" ht="21.95" customHeight="1">
      <c r="A163" s="324"/>
      <c r="B163" s="378"/>
      <c r="C163" s="378"/>
      <c r="D163" s="378"/>
      <c r="E163" s="378"/>
      <c r="F163" s="378"/>
      <c r="G163" s="324"/>
      <c r="H163" s="324"/>
      <c r="I163" s="324"/>
    </row>
    <row r="164" spans="1:10" ht="21.95" customHeight="1">
      <c r="A164" s="324"/>
      <c r="B164" s="378"/>
      <c r="C164" s="378"/>
      <c r="D164" s="378"/>
      <c r="E164" s="378"/>
      <c r="F164" s="378"/>
      <c r="G164" s="324"/>
      <c r="H164" s="324"/>
      <c r="I164" s="324"/>
    </row>
    <row r="165" spans="1:10" ht="21.95" customHeight="1">
      <c r="A165" s="324"/>
      <c r="B165" s="378"/>
      <c r="C165" s="378"/>
      <c r="D165" s="378"/>
      <c r="E165" s="378"/>
      <c r="F165" s="378"/>
      <c r="G165" s="324"/>
      <c r="H165" s="324"/>
      <c r="I165" s="324"/>
    </row>
    <row r="166" spans="1:10" ht="21.95" customHeight="1">
      <c r="A166" s="324"/>
      <c r="B166" s="378"/>
      <c r="C166" s="378"/>
      <c r="D166" s="378"/>
      <c r="E166" s="378"/>
      <c r="F166" s="378"/>
      <c r="G166" s="324"/>
      <c r="H166" s="324"/>
      <c r="I166" s="324"/>
    </row>
    <row r="167" spans="1:10" ht="21.95" customHeight="1">
      <c r="A167" s="324"/>
      <c r="B167" s="378"/>
      <c r="C167" s="378"/>
      <c r="D167" s="378"/>
      <c r="E167" s="378"/>
      <c r="F167" s="378"/>
      <c r="G167" s="324"/>
      <c r="H167" s="324"/>
      <c r="I167" s="324"/>
    </row>
    <row r="168" spans="1:10" ht="21.95" customHeight="1">
      <c r="A168" s="324"/>
      <c r="B168" s="378"/>
      <c r="C168" s="378"/>
      <c r="D168" s="378"/>
      <c r="E168" s="378"/>
      <c r="F168" s="378"/>
      <c r="G168" s="324"/>
      <c r="H168" s="324"/>
      <c r="I168" s="324"/>
    </row>
    <row r="169" spans="1:10" ht="21.95" customHeight="1">
      <c r="A169" s="324"/>
      <c r="B169" s="378"/>
      <c r="C169" s="378"/>
      <c r="D169" s="378"/>
      <c r="E169" s="378"/>
      <c r="F169" s="378"/>
      <c r="G169" s="324"/>
      <c r="H169" s="324"/>
      <c r="I169" s="324"/>
    </row>
    <row r="170" spans="1:10" ht="15.75">
      <c r="A170" s="324"/>
      <c r="B170" s="324"/>
      <c r="C170" s="324"/>
      <c r="D170" s="324"/>
      <c r="E170" s="324"/>
      <c r="F170" s="324"/>
      <c r="G170" s="324"/>
      <c r="H170" s="324"/>
      <c r="I170" s="324"/>
    </row>
    <row r="171" spans="1:10">
      <c r="J171" s="372"/>
    </row>
    <row r="172" spans="1:10" ht="15.75">
      <c r="A172" s="324"/>
      <c r="B172" s="324"/>
      <c r="C172" s="324"/>
      <c r="D172" s="324"/>
      <c r="E172" s="324"/>
      <c r="F172" s="324"/>
      <c r="G172" s="324"/>
      <c r="H172" s="324"/>
      <c r="I172" s="324"/>
    </row>
    <row r="173" spans="1:10" ht="15.75">
      <c r="A173" s="324"/>
      <c r="B173" s="324"/>
      <c r="C173" s="324"/>
      <c r="D173" s="324"/>
      <c r="E173" s="324"/>
      <c r="F173" s="324"/>
      <c r="G173" s="324"/>
      <c r="H173" s="324"/>
      <c r="I173" s="324"/>
    </row>
    <row r="174" spans="1:10" ht="15.75">
      <c r="A174" s="324"/>
      <c r="B174" s="324"/>
      <c r="C174" s="324"/>
      <c r="D174" s="324"/>
      <c r="E174" s="324"/>
      <c r="F174" s="324"/>
      <c r="G174" s="324"/>
      <c r="H174" s="324"/>
      <c r="I174" s="324"/>
    </row>
    <row r="175" spans="1:10" ht="15.75">
      <c r="A175" s="324"/>
      <c r="B175" s="324"/>
      <c r="C175" s="324"/>
      <c r="D175" s="324"/>
      <c r="E175" s="324"/>
      <c r="F175" s="324"/>
      <c r="G175" s="324"/>
      <c r="H175" s="324"/>
      <c r="I175" s="324"/>
    </row>
    <row r="176" spans="1:10" ht="15.75">
      <c r="A176" s="324"/>
      <c r="B176" s="324"/>
      <c r="C176" s="324"/>
      <c r="D176" s="324"/>
      <c r="E176" s="324"/>
      <c r="F176" s="324"/>
      <c r="G176" s="324"/>
      <c r="H176" s="324"/>
      <c r="I176" s="324"/>
    </row>
    <row r="177" spans="1:9" ht="15.75">
      <c r="A177" s="324"/>
      <c r="B177" s="324"/>
      <c r="C177" s="324"/>
      <c r="D177" s="324"/>
      <c r="E177" s="324"/>
      <c r="F177" s="324"/>
      <c r="G177" s="324"/>
      <c r="H177" s="324"/>
      <c r="I177" s="324"/>
    </row>
    <row r="178" spans="1:9" ht="15.75">
      <c r="A178" s="324"/>
      <c r="B178" s="324"/>
      <c r="C178" s="324"/>
      <c r="D178" s="324"/>
      <c r="E178" s="324"/>
      <c r="F178" s="324"/>
      <c r="G178" s="324"/>
      <c r="H178" s="324"/>
      <c r="I178" s="324"/>
    </row>
    <row r="179" spans="1:9" ht="15.75">
      <c r="A179" s="324"/>
      <c r="B179" s="324"/>
      <c r="C179" s="324"/>
      <c r="D179" s="324"/>
      <c r="E179" s="324"/>
      <c r="F179" s="324"/>
      <c r="G179" s="324"/>
      <c r="H179" s="324"/>
      <c r="I179" s="324"/>
    </row>
    <row r="180" spans="1:9" ht="15.75">
      <c r="A180" s="324"/>
      <c r="B180" s="324"/>
      <c r="C180" s="324"/>
      <c r="D180" s="324"/>
      <c r="E180" s="324"/>
      <c r="F180" s="324"/>
      <c r="G180" s="324"/>
      <c r="H180" s="324"/>
      <c r="I180" s="324"/>
    </row>
    <row r="181" spans="1:9" ht="15.75">
      <c r="A181" s="324"/>
      <c r="B181" s="324"/>
      <c r="C181" s="324"/>
      <c r="D181" s="324"/>
      <c r="E181" s="324"/>
      <c r="F181" s="324"/>
      <c r="G181" s="324"/>
      <c r="H181" s="324"/>
      <c r="I181" s="324"/>
    </row>
    <row r="182" spans="1:9" ht="15.75">
      <c r="A182" s="324"/>
      <c r="B182" s="324"/>
      <c r="C182" s="324"/>
      <c r="D182" s="324"/>
      <c r="E182" s="324"/>
      <c r="F182" s="324"/>
      <c r="G182" s="324"/>
      <c r="H182" s="324"/>
      <c r="I182" s="324"/>
    </row>
    <row r="183" spans="1:9" ht="15.75">
      <c r="A183" s="324"/>
      <c r="B183" s="324"/>
      <c r="C183" s="324"/>
      <c r="D183" s="324"/>
      <c r="E183" s="324"/>
      <c r="F183" s="324"/>
      <c r="G183" s="324"/>
      <c r="H183" s="324"/>
      <c r="I183" s="324"/>
    </row>
    <row r="184" spans="1:9" ht="15.75">
      <c r="A184" s="324"/>
      <c r="B184" s="324"/>
      <c r="C184" s="324"/>
      <c r="D184" s="324"/>
      <c r="E184" s="324"/>
      <c r="F184" s="324"/>
      <c r="G184" s="324"/>
      <c r="H184" s="324"/>
      <c r="I184" s="324"/>
    </row>
  </sheetData>
  <sheetProtection algorithmName="SHA-512" hashValue="1K/rW3ugJH7uxatGl23nU/pF1V24+IoYboUmQP6Lz+G1KOLjniKLxNMGM5V7J3K4oyADmsb75xU/4LtP8cYNLQ==" saltValue="nRVbM2FGmtJT6vE1A18PBg==" spinCount="100000" sheet="1" formatColumns="0" formatRows="0" selectLockedCells="1"/>
  <customSheetViews>
    <customSheetView guid="{1A6C211D-477E-416D-87F8-1BF3866A431B}"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DDDB5B4F-51D3-41E0-AB7C-B8643638B644}" showPageBreaks="1" printArea="1" hiddenRows="1" hiddenColumns="1" view="pageBreakPreview" topLeftCell="A36">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1"/>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zoomScaleSheetLayoutView="100" workbookViewId="0">
      <selection activeCell="G8" sqref="G8"/>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37" t="str">
        <f>'Attach 3(JV)'!A1</f>
        <v>Specification No. :CC/NT/W-AIS/DOM/A10/23/03286</v>
      </c>
      <c r="B1" s="837"/>
      <c r="C1" s="837"/>
      <c r="D1" s="837"/>
      <c r="E1" s="310" t="str">
        <f>"Attachment-19 " &amp; 'Attach 3(JV)'!AT1</f>
        <v xml:space="preserve">Attachment-19 </v>
      </c>
    </row>
    <row r="2" spans="1:9" ht="7.5" customHeight="1"/>
    <row r="3" spans="1:9" ht="98.25" customHeight="1">
      <c r="A3" s="83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839"/>
      <c r="C3" s="839"/>
      <c r="D3" s="839"/>
      <c r="E3" s="839"/>
      <c r="F3" s="26"/>
      <c r="G3" s="27"/>
      <c r="H3" s="26"/>
    </row>
    <row r="4" spans="1:9" ht="20.100000000000001" customHeight="1">
      <c r="A4" s="28"/>
      <c r="H4" s="30"/>
      <c r="I4" s="11"/>
    </row>
    <row r="5" spans="1:9" ht="20.100000000000001" customHeight="1">
      <c r="A5" s="594" t="s">
        <v>2</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794" t="str">
        <f>'Attach 3(JV)'!A8</f>
        <v/>
      </c>
      <c r="B8" s="794"/>
      <c r="C8" s="794"/>
      <c r="D8" s="794"/>
      <c r="E8" s="128" t="str">
        <f>'Attach 3(JV)'!E8</f>
        <v>Contract Services</v>
      </c>
      <c r="H8" s="30"/>
      <c r="I8" s="11"/>
    </row>
    <row r="9" spans="1:9" ht="20.100000000000001" customHeight="1">
      <c r="A9" s="13" t="s">
        <v>351</v>
      </c>
      <c r="B9" s="719" t="str">
        <f>'Attach 3(JV)'!B9</f>
        <v/>
      </c>
      <c r="C9" s="719"/>
      <c r="D9" s="719"/>
      <c r="E9" s="128" t="str">
        <f>'Attach 3(JV)'!E9</f>
        <v>Power Grid Corporation of India Ltd.,</v>
      </c>
      <c r="H9" s="30"/>
      <c r="I9" s="11"/>
    </row>
    <row r="10" spans="1:9" ht="20.100000000000001" customHeight="1">
      <c r="A10" s="13" t="s">
        <v>353</v>
      </c>
      <c r="B10" s="719" t="str">
        <f>'Attach 3(JV)'!B10</f>
        <v/>
      </c>
      <c r="C10" s="719"/>
      <c r="D10" s="719"/>
      <c r="E10" s="128" t="str">
        <f>'Attach 3(JV)'!E10</f>
        <v>"Saudamini", Plot No. 2, Sector 29</v>
      </c>
      <c r="H10" s="30"/>
      <c r="I10" s="11"/>
    </row>
    <row r="11" spans="1:9" ht="20.100000000000001" customHeight="1">
      <c r="B11" s="719" t="str">
        <f>'Attach 3(JV)'!B11</f>
        <v/>
      </c>
      <c r="C11" s="719"/>
      <c r="D11" s="719"/>
      <c r="E11" s="128" t="str">
        <f>'Attach 3(JV)'!E11</f>
        <v>Gurgaon (Haryana) - 122001</v>
      </c>
    </row>
    <row r="12" spans="1:9" ht="18" customHeight="1">
      <c r="A12" s="32"/>
      <c r="B12" s="719" t="str">
        <f>'Attach 3(JV)'!B12</f>
        <v/>
      </c>
      <c r="C12" s="719"/>
      <c r="D12" s="719"/>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346</v>
      </c>
    </row>
    <row r="16" spans="1:9" ht="6" customHeight="1">
      <c r="A16" s="32"/>
    </row>
    <row r="17" spans="1:8" ht="78.75" customHeight="1">
      <c r="A17" s="600" t="s">
        <v>3</v>
      </c>
      <c r="B17" s="600"/>
      <c r="C17" s="600"/>
      <c r="D17" s="600"/>
      <c r="E17" s="600"/>
    </row>
    <row r="18" spans="1:8" ht="56.25" customHeight="1">
      <c r="A18" s="836" t="s">
        <v>502</v>
      </c>
      <c r="B18" s="836"/>
      <c r="C18" s="836"/>
      <c r="D18" s="836"/>
      <c r="E18" s="836"/>
    </row>
    <row r="19" spans="1:8" ht="184.5" customHeight="1">
      <c r="A19" s="836" t="s">
        <v>501</v>
      </c>
      <c r="B19" s="836"/>
      <c r="C19" s="836"/>
      <c r="D19" s="836"/>
      <c r="E19" s="836"/>
    </row>
    <row r="20" spans="1:8" ht="8.25" hidden="1" customHeight="1">
      <c r="A20" s="32"/>
    </row>
    <row r="21" spans="1:8" ht="20.100000000000001" hidden="1" customHeight="1">
      <c r="A21" s="32"/>
    </row>
    <row r="22" spans="1:8" ht="20.100000000000001" hidden="1" customHeight="1">
      <c r="A22" s="32"/>
    </row>
    <row r="23" spans="1:8" ht="57.75" hidden="1" customHeight="1">
      <c r="A23" s="600"/>
      <c r="B23" s="600"/>
      <c r="C23" s="600"/>
      <c r="D23" s="600"/>
      <c r="E23" s="600"/>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MmCjA97mn+DyNMl42uQjTcmPbdHnqnX4QwrwHRlDtNt3L2041H5hwfQFuLV4BwXS9P7zUARiv6ZzrmKSG8ZF6w==" saltValue="DDsh1P3xpmRZYvICTf8JLw==" spinCount="100000" sheet="1" formatColumns="0" formatRows="0" selectLockedCells="1"/>
  <customSheetViews>
    <customSheetView guid="{1A6C211D-477E-416D-87F8-1BF3866A431B}"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7"/>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9"/>
      <headerFooter alignWithMargins="0">
        <oddFooter>&amp;R&amp;"Book Antiqua,Bold"&amp;8 Page &amp;P of &amp;N</oddFooter>
      </headerFooter>
    </customSheetView>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 guid="{DDDB5B4F-51D3-41E0-AB7C-B8643638B644}" showPageBreaks="1" showGridLines="0" zeroValues="0" fitToPage="1" printArea="1" hiddenRows="1" view="pageBreakPreview">
      <selection activeCell="G8" sqref="G8"/>
      <pageMargins left="0.75" right="0.63" top="0.57999999999999996" bottom="0.6" header="0.34" footer="0.35"/>
      <pageSetup scale="80" orientation="portrait" r:id="rId31"/>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2"/>
  <headerFooter alignWithMargins="0">
    <oddFooter>&amp;R&amp;"Book Antiqua,Bold"&amp;8 Page &amp;P of &amp;N</oddFooter>
  </headerFooter>
  <drawing r:id="rId3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BE4E-404D-454E-BC48-C1C01A196910}">
  <sheetPr codeName="Sheet29">
    <tabColor indexed="11"/>
  </sheetPr>
  <dimension ref="A1:I41"/>
  <sheetViews>
    <sheetView showGridLines="0" showZeros="0" view="pageBreakPreview" zoomScale="110" zoomScaleNormal="100" zoomScaleSheetLayoutView="110" workbookViewId="0">
      <selection activeCell="I27" sqref="I27"/>
    </sheetView>
  </sheetViews>
  <sheetFormatPr defaultRowHeight="16.5"/>
  <cols>
    <col min="1" max="1" width="12.140625" style="490" customWidth="1"/>
    <col min="2" max="2" width="20.5703125" style="490" customWidth="1"/>
    <col min="3" max="3" width="11.42578125" style="490" customWidth="1"/>
    <col min="4" max="4" width="13.7109375" style="490" customWidth="1"/>
    <col min="5" max="5" width="39.28515625" style="490" customWidth="1"/>
    <col min="6" max="8" width="9.140625" style="530"/>
    <col min="9" max="16384" width="9.140625" style="368"/>
  </cols>
  <sheetData>
    <row r="1" spans="1:9">
      <c r="A1" s="527" t="str">
        <f>[16]Basic!A3&amp;[16]Basic!B3</f>
        <v>Specification No. :CC/NT/W-AIS/DOM/A10/23/03286</v>
      </c>
      <c r="B1" s="528"/>
      <c r="C1" s="528"/>
      <c r="D1" s="528"/>
      <c r="E1" s="529" t="str">
        <f>"Attachment-25 "</f>
        <v xml:space="preserve">Attachment-25 </v>
      </c>
    </row>
    <row r="3" spans="1:9" ht="96.75" customHeight="1">
      <c r="A3" s="844" t="str">
        <f>'[16]Attach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844"/>
      <c r="C3" s="844"/>
      <c r="D3" s="844"/>
      <c r="E3" s="844"/>
      <c r="F3" s="531"/>
      <c r="G3" s="532"/>
      <c r="H3" s="531"/>
    </row>
    <row r="4" spans="1:9" ht="41.25" customHeight="1">
      <c r="A4" s="845" t="s">
        <v>814</v>
      </c>
      <c r="B4" s="845"/>
      <c r="C4" s="845"/>
      <c r="D4" s="845"/>
      <c r="E4" s="845"/>
      <c r="F4" s="533"/>
      <c r="H4" s="534"/>
      <c r="I4" s="535"/>
    </row>
    <row r="5" spans="1:9" ht="20.100000000000001" customHeight="1">
      <c r="A5" s="536"/>
      <c r="H5" s="534"/>
      <c r="I5" s="535"/>
    </row>
    <row r="6" spans="1:9" ht="20.100000000000001" customHeight="1">
      <c r="A6" s="537" t="str">
        <f>'[16]Attach 3(JV)'!A7</f>
        <v>Bidder’s Name and Address :</v>
      </c>
      <c r="E6" s="538" t="str">
        <f>'[16]Attach 3(JV)'!E7</f>
        <v>To:</v>
      </c>
      <c r="H6" s="534"/>
      <c r="I6" s="535"/>
    </row>
    <row r="7" spans="1:9" ht="35.25" customHeight="1">
      <c r="A7" s="846" t="str">
        <f>'[16]Attach 3(JV)'!A8</f>
        <v/>
      </c>
      <c r="B7" s="846"/>
      <c r="C7" s="846"/>
      <c r="D7" s="846"/>
      <c r="E7" s="539" t="str">
        <f>'[16]Attach 3(JV)'!E8</f>
        <v>Contract Services</v>
      </c>
      <c r="H7" s="534"/>
      <c r="I7" s="535"/>
    </row>
    <row r="8" spans="1:9" ht="20.100000000000001" customHeight="1">
      <c r="A8" s="540" t="s">
        <v>351</v>
      </c>
      <c r="B8" s="841" t="str">
        <f>'[16]Attach 3(JV)'!B9</f>
        <v/>
      </c>
      <c r="C8" s="841"/>
      <c r="D8" s="841"/>
      <c r="E8" s="539" t="str">
        <f>'[16]Attach 3(JV)'!E9</f>
        <v>Power Grid Corporation of India Ltd.,</v>
      </c>
      <c r="H8" s="534"/>
      <c r="I8" s="535"/>
    </row>
    <row r="9" spans="1:9" ht="20.100000000000001" customHeight="1">
      <c r="A9" s="540" t="s">
        <v>353</v>
      </c>
      <c r="B9" s="841" t="str">
        <f>'[16]Attach 3(JV)'!B10</f>
        <v/>
      </c>
      <c r="C9" s="841"/>
      <c r="D9" s="841"/>
      <c r="E9" s="539" t="str">
        <f>'[16]Attach 3(JV)'!E10</f>
        <v>"Saudamini", Plot No. 2, Sector 29</v>
      </c>
      <c r="H9" s="534"/>
      <c r="I9" s="535"/>
    </row>
    <row r="10" spans="1:9" ht="20.100000000000001" customHeight="1">
      <c r="B10" s="841" t="str">
        <f>'[16]Attach 3(JV)'!B11</f>
        <v/>
      </c>
      <c r="C10" s="841"/>
      <c r="D10" s="841"/>
      <c r="E10" s="539" t="str">
        <f>'[16]Attach 3(JV)'!E11</f>
        <v>Gurgaon (Haryana) - 122001</v>
      </c>
    </row>
    <row r="11" spans="1:9" ht="18" customHeight="1">
      <c r="A11" s="536"/>
      <c r="B11" s="841" t="str">
        <f>'[16]Attach 3(JV)'!B12</f>
        <v/>
      </c>
      <c r="C11" s="841"/>
      <c r="D11" s="841"/>
      <c r="E11" s="538"/>
    </row>
    <row r="12" spans="1:9" ht="19.5" hidden="1" customHeight="1">
      <c r="A12" s="536"/>
      <c r="B12" s="541"/>
      <c r="C12" s="541"/>
      <c r="D12" s="541"/>
      <c r="E12" s="538"/>
    </row>
    <row r="13" spans="1:9" ht="20.100000000000001" customHeight="1">
      <c r="A13" s="536"/>
      <c r="B13" s="541"/>
      <c r="C13" s="541"/>
      <c r="D13" s="541"/>
      <c r="G13" s="542"/>
    </row>
    <row r="14" spans="1:9" ht="20.100000000000001" customHeight="1">
      <c r="A14" s="490" t="s">
        <v>346</v>
      </c>
    </row>
    <row r="15" spans="1:9">
      <c r="A15" s="536"/>
    </row>
    <row r="16" spans="1:9" ht="31.5" customHeight="1">
      <c r="A16" s="842" t="s">
        <v>815</v>
      </c>
      <c r="B16" s="842"/>
      <c r="C16" s="842"/>
      <c r="D16" s="842"/>
      <c r="E16" s="842"/>
    </row>
    <row r="17" spans="1:9" ht="21.75" customHeight="1">
      <c r="A17" s="822" t="s">
        <v>816</v>
      </c>
      <c r="B17" s="822"/>
      <c r="C17" s="822"/>
      <c r="D17" s="822"/>
      <c r="E17" s="822"/>
    </row>
    <row r="18" spans="1:9" ht="45.75" customHeight="1">
      <c r="A18" s="822" t="s">
        <v>817</v>
      </c>
      <c r="B18" s="822"/>
      <c r="C18" s="822"/>
      <c r="D18" s="822"/>
      <c r="E18" s="822"/>
    </row>
    <row r="19" spans="1:9" ht="114" customHeight="1">
      <c r="A19" s="843" t="s">
        <v>818</v>
      </c>
      <c r="B19" s="843"/>
      <c r="C19" s="843"/>
      <c r="D19" s="843"/>
      <c r="E19" s="843"/>
    </row>
    <row r="20" spans="1:9" ht="199.5" customHeight="1">
      <c r="A20" s="843" t="s">
        <v>819</v>
      </c>
      <c r="B20" s="843"/>
      <c r="C20" s="843"/>
      <c r="D20" s="843"/>
      <c r="E20" s="843"/>
    </row>
    <row r="21" spans="1:9" ht="20.100000000000001" customHeight="1">
      <c r="A21" s="840" t="s">
        <v>820</v>
      </c>
      <c r="B21" s="840"/>
      <c r="C21" s="840"/>
      <c r="D21" s="840"/>
      <c r="E21" s="840"/>
    </row>
    <row r="22" spans="1:9" ht="20.100000000000001" customHeight="1"/>
    <row r="23" spans="1:9" hidden="1">
      <c r="A23" s="543"/>
    </row>
    <row r="24" spans="1:9" hidden="1"/>
    <row r="25" spans="1:9" ht="12" customHeight="1">
      <c r="D25" s="544"/>
    </row>
    <row r="26" spans="1:9" ht="33" customHeight="1">
      <c r="A26" s="545" t="s">
        <v>6</v>
      </c>
      <c r="B26" s="546" t="str">
        <f>'Attach 19'!B30</f>
        <v>--</v>
      </c>
      <c r="C26" s="547"/>
      <c r="D26" s="544" t="s">
        <v>4</v>
      </c>
      <c r="E26" s="548" t="str">
        <f>'Attach 19'!E30</f>
        <v/>
      </c>
    </row>
    <row r="27" spans="1:9" ht="33" customHeight="1">
      <c r="A27" s="545" t="s">
        <v>7</v>
      </c>
      <c r="B27" s="548" t="str">
        <f>'Attach 19'!B31</f>
        <v/>
      </c>
      <c r="C27" s="547"/>
      <c r="D27" s="544" t="s">
        <v>5</v>
      </c>
      <c r="E27" s="548" t="str">
        <f>'Attach 19'!E31</f>
        <v/>
      </c>
    </row>
    <row r="28" spans="1:9" ht="33" customHeight="1">
      <c r="B28" s="547"/>
      <c r="C28" s="547"/>
      <c r="D28" s="544"/>
      <c r="E28" s="547"/>
    </row>
    <row r="29" spans="1:9" s="490" customFormat="1" ht="20.100000000000001" customHeight="1">
      <c r="F29" s="530"/>
      <c r="G29" s="530"/>
      <c r="H29" s="530"/>
      <c r="I29" s="368"/>
    </row>
    <row r="30" spans="1:9" s="490" customFormat="1" ht="20.100000000000001" customHeight="1">
      <c r="A30" s="549"/>
      <c r="F30" s="530"/>
      <c r="G30" s="530"/>
      <c r="H30" s="530"/>
      <c r="I30" s="368"/>
    </row>
    <row r="31" spans="1:9" s="490" customFormat="1" ht="20.100000000000001" customHeight="1">
      <c r="F31" s="530"/>
      <c r="G31" s="530"/>
      <c r="H31" s="530"/>
      <c r="I31" s="368"/>
    </row>
    <row r="32" spans="1:9" s="490" customFormat="1" ht="20.100000000000001" customHeight="1">
      <c r="F32" s="530"/>
      <c r="G32" s="530"/>
      <c r="H32" s="530"/>
      <c r="I32" s="368"/>
    </row>
    <row r="33" spans="1:9" s="490" customFormat="1" ht="20.100000000000001" customHeight="1">
      <c r="A33" s="549"/>
      <c r="F33" s="530"/>
      <c r="G33" s="530"/>
      <c r="H33" s="530"/>
      <c r="I33" s="368"/>
    </row>
    <row r="34" spans="1:9" s="490" customFormat="1" ht="20.100000000000001" customHeight="1">
      <c r="F34" s="530"/>
      <c r="G34" s="530"/>
      <c r="H34" s="530"/>
      <c r="I34" s="368"/>
    </row>
    <row r="35" spans="1:9" s="490" customFormat="1" ht="20.100000000000001" customHeight="1">
      <c r="A35" s="549"/>
      <c r="F35" s="530"/>
      <c r="G35" s="530"/>
      <c r="H35" s="530"/>
      <c r="I35" s="368"/>
    </row>
    <row r="36" spans="1:9" s="490" customFormat="1" ht="20.100000000000001" customHeight="1">
      <c r="F36" s="530"/>
      <c r="G36" s="530"/>
      <c r="H36" s="530"/>
      <c r="I36" s="368"/>
    </row>
    <row r="37" spans="1:9" s="490" customFormat="1" ht="20.100000000000001" customHeight="1">
      <c r="A37" s="549"/>
      <c r="F37" s="530"/>
      <c r="G37" s="530"/>
      <c r="H37" s="530"/>
      <c r="I37" s="368"/>
    </row>
    <row r="38" spans="1:9" s="490" customFormat="1" ht="20.100000000000001" customHeight="1">
      <c r="F38" s="530"/>
      <c r="G38" s="530"/>
      <c r="H38" s="530"/>
      <c r="I38" s="368"/>
    </row>
    <row r="39" spans="1:9" s="490" customFormat="1" ht="20.100000000000001" customHeight="1">
      <c r="F39" s="530"/>
      <c r="G39" s="530"/>
      <c r="H39" s="530"/>
      <c r="I39" s="368"/>
    </row>
    <row r="40" spans="1:9" s="490" customFormat="1" ht="20.100000000000001" customHeight="1">
      <c r="F40" s="530"/>
      <c r="G40" s="530"/>
      <c r="H40" s="530"/>
      <c r="I40" s="368"/>
    </row>
    <row r="41" spans="1:9" s="490" customFormat="1" ht="20.100000000000001" customHeight="1">
      <c r="F41" s="530"/>
      <c r="G41" s="530"/>
      <c r="H41" s="530"/>
      <c r="I41" s="368"/>
    </row>
  </sheetData>
  <sheetProtection formatColumns="0" formatRows="0" selectLockedCells="1"/>
  <customSheetViews>
    <customSheetView guid="{DDDB5B4F-51D3-41E0-AB7C-B8643638B644}" scale="110" showPageBreaks="1" showGridLines="0" zeroValues="0" printArea="1" hiddenRows="1" state="hidden" view="pageBreakPreview">
      <selection activeCell="I27" sqref="I27"/>
      <pageMargins left="0.75" right="0.63" top="0.57999999999999996" bottom="0.6" header="0.34" footer="0.35"/>
      <pageSetup orientation="portrait" r:id="rId1"/>
      <headerFooter alignWithMargins="0">
        <oddFooter>&amp;R&amp;"Book Antiqua,Bold"&amp;8 Page &amp;P of &amp;N</oddFooter>
      </headerFooter>
    </customSheetView>
  </customSheetViews>
  <mergeCells count="13">
    <mergeCell ref="B10:D10"/>
    <mergeCell ref="A3:E3"/>
    <mergeCell ref="A4:E4"/>
    <mergeCell ref="A7:D7"/>
    <mergeCell ref="B8:D8"/>
    <mergeCell ref="B9:D9"/>
    <mergeCell ref="A21:E21"/>
    <mergeCell ref="B11:D11"/>
    <mergeCell ref="A16:E16"/>
    <mergeCell ref="A17:E17"/>
    <mergeCell ref="A18:E18"/>
    <mergeCell ref="A19:E19"/>
    <mergeCell ref="A20:E20"/>
  </mergeCells>
  <pageMargins left="0.75" right="0.63" top="0.57999999999999996" bottom="0.6" header="0.34" footer="0.35"/>
  <pageSetup orientation="portrait" r:id="rId2"/>
  <headerFooter alignWithMargins="0">
    <oddFooter>&amp;R&amp;"Book Antiqua,Bold"&amp;8 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5"/>
  <sheetViews>
    <sheetView showGridLines="0" view="pageBreakPreview" topLeftCell="A52" zoomScaleSheetLayoutView="100" workbookViewId="0">
      <selection activeCell="B86" sqref="B86:F86"/>
    </sheetView>
  </sheetViews>
  <sheetFormatPr defaultColWidth="9.140625"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602" t="str">
        <f>'Attach 3(JV)'!A1</f>
        <v>Specification No. :CC/NT/W-AIS/DOM/A10/23/03286</v>
      </c>
      <c r="B1" s="602"/>
      <c r="C1" s="602"/>
      <c r="D1" s="602"/>
      <c r="E1" s="602"/>
      <c r="F1" s="312" t="s">
        <v>399</v>
      </c>
      <c r="G1" s="58"/>
      <c r="H1" s="58"/>
      <c r="AE1" s="215">
        <v>1</v>
      </c>
      <c r="AF1" s="190" t="s">
        <v>314</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315</v>
      </c>
      <c r="AG2" s="216">
        <v>2</v>
      </c>
      <c r="AH2" s="216" t="s">
        <v>291</v>
      </c>
      <c r="AI2" s="217"/>
      <c r="AJ2" s="217"/>
      <c r="AK2" s="216">
        <v>2</v>
      </c>
      <c r="AL2" s="217" t="s">
        <v>292</v>
      </c>
      <c r="AQ2" s="138"/>
      <c r="AR2" s="138"/>
      <c r="AS2" s="138"/>
      <c r="AT2" s="138"/>
      <c r="AU2" s="138"/>
      <c r="AV2" s="138"/>
      <c r="AW2" s="138"/>
      <c r="AX2" s="138"/>
      <c r="AY2" s="138"/>
      <c r="AZ2" s="138"/>
    </row>
    <row r="3" spans="1:52" ht="20.100000000000001" customHeight="1">
      <c r="A3" s="594" t="s">
        <v>53</v>
      </c>
      <c r="B3" s="594"/>
      <c r="C3" s="594"/>
      <c r="D3" s="594"/>
      <c r="E3" s="594"/>
      <c r="F3" s="594"/>
      <c r="G3" s="28"/>
      <c r="H3" s="28"/>
      <c r="I3" s="50"/>
      <c r="AB3" s="218"/>
      <c r="AC3" s="219"/>
      <c r="AE3" s="215">
        <v>3</v>
      </c>
      <c r="AF3" s="190" t="s">
        <v>316</v>
      </c>
      <c r="AG3" s="216">
        <v>3</v>
      </c>
      <c r="AH3" s="216" t="s">
        <v>293</v>
      </c>
      <c r="AI3" s="217"/>
      <c r="AJ3" s="217"/>
      <c r="AK3" s="216">
        <v>3</v>
      </c>
      <c r="AL3" s="217" t="s">
        <v>294</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317</v>
      </c>
      <c r="AG4" s="216">
        <v>4</v>
      </c>
      <c r="AH4" s="216" t="s">
        <v>295</v>
      </c>
      <c r="AI4" s="217"/>
      <c r="AJ4" s="217"/>
      <c r="AK4" s="216">
        <v>4</v>
      </c>
      <c r="AL4" s="217" t="s">
        <v>296</v>
      </c>
      <c r="AQ4" s="138"/>
      <c r="AR4" s="138"/>
      <c r="AS4" s="138"/>
      <c r="AT4" s="138"/>
      <c r="AU4" s="138"/>
      <c r="AV4" s="138"/>
      <c r="AW4" s="138"/>
      <c r="AX4" s="138"/>
      <c r="AY4" s="138"/>
      <c r="AZ4" s="138"/>
    </row>
    <row r="5" spans="1:52" ht="20.100000000000001" customHeight="1">
      <c r="A5" s="38" t="s">
        <v>313</v>
      </c>
      <c r="B5" s="38"/>
      <c r="C5" s="865"/>
      <c r="D5" s="865"/>
      <c r="E5" s="865"/>
      <c r="F5" s="865"/>
      <c r="G5" s="38"/>
      <c r="H5" s="38"/>
      <c r="AB5" s="218"/>
      <c r="AC5" s="219"/>
      <c r="AE5" s="215">
        <v>5</v>
      </c>
      <c r="AF5" s="190" t="s">
        <v>318</v>
      </c>
      <c r="AG5" s="216">
        <v>5</v>
      </c>
      <c r="AH5" s="216" t="s">
        <v>295</v>
      </c>
      <c r="AI5" s="217"/>
      <c r="AJ5" s="217"/>
      <c r="AK5" s="216">
        <v>5</v>
      </c>
      <c r="AL5" s="217" t="s">
        <v>297</v>
      </c>
      <c r="AQ5" s="138"/>
      <c r="AR5" s="138"/>
      <c r="AS5" s="138"/>
      <c r="AT5" s="138"/>
      <c r="AU5" s="138"/>
      <c r="AV5" s="138"/>
      <c r="AW5" s="138"/>
      <c r="AX5" s="138"/>
      <c r="AY5" s="138"/>
      <c r="AZ5" s="138"/>
    </row>
    <row r="6" spans="1:52" ht="20.100000000000001" customHeight="1">
      <c r="A6" s="38" t="s">
        <v>6</v>
      </c>
      <c r="B6" s="866" t="str">
        <f>'Attach 3(JV)'!B24</f>
        <v>--</v>
      </c>
      <c r="C6" s="866"/>
      <c r="AB6" s="218"/>
      <c r="AC6" s="219"/>
      <c r="AE6" s="215">
        <v>6</v>
      </c>
      <c r="AF6" s="190" t="s">
        <v>319</v>
      </c>
      <c r="AG6" s="216">
        <v>6</v>
      </c>
      <c r="AH6" s="216" t="s">
        <v>295</v>
      </c>
      <c r="AI6" s="220" t="e">
        <f>DAY(B6)</f>
        <v>#VALUE!</v>
      </c>
      <c r="AJ6" s="217"/>
      <c r="AK6" s="216">
        <v>6</v>
      </c>
      <c r="AL6" s="217" t="s">
        <v>298</v>
      </c>
      <c r="AQ6" s="138"/>
      <c r="AR6" s="138"/>
      <c r="AS6" s="138"/>
      <c r="AT6" s="138"/>
      <c r="AU6" s="138"/>
      <c r="AV6" s="138"/>
      <c r="AW6" s="138"/>
      <c r="AX6" s="138"/>
      <c r="AY6" s="138"/>
      <c r="AZ6" s="138"/>
    </row>
    <row r="7" spans="1:52" ht="20.100000000000001" customHeight="1">
      <c r="A7" s="38"/>
      <c r="B7" s="72"/>
      <c r="C7" s="72"/>
      <c r="AB7" s="218"/>
      <c r="AC7" s="219"/>
      <c r="AE7" s="215">
        <v>7</v>
      </c>
      <c r="AF7" s="190" t="s">
        <v>320</v>
      </c>
      <c r="AG7" s="216">
        <v>7</v>
      </c>
      <c r="AH7" s="216" t="s">
        <v>295</v>
      </c>
      <c r="AI7" s="220" t="e">
        <f>MONTH(B6)</f>
        <v>#VALUE!</v>
      </c>
      <c r="AJ7" s="217"/>
      <c r="AK7" s="216">
        <v>7</v>
      </c>
      <c r="AL7" s="217" t="s">
        <v>299</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321</v>
      </c>
      <c r="AG8" s="216">
        <v>8</v>
      </c>
      <c r="AH8" s="216" t="s">
        <v>295</v>
      </c>
      <c r="AI8" s="220" t="e">
        <f>LOOKUP(AI7,AK1:AK12,AL1:AL12)</f>
        <v>#VALUE!</v>
      </c>
      <c r="AJ8" s="217"/>
      <c r="AK8" s="216">
        <v>8</v>
      </c>
      <c r="AL8" s="217" t="s">
        <v>300</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322</v>
      </c>
      <c r="AG9" s="216">
        <v>9</v>
      </c>
      <c r="AH9" s="216" t="s">
        <v>295</v>
      </c>
      <c r="AI9" s="220" t="e">
        <f>YEAR(B6)</f>
        <v>#VALUE!</v>
      </c>
      <c r="AJ9" s="217"/>
      <c r="AK9" s="216">
        <v>9</v>
      </c>
      <c r="AL9" s="217" t="s">
        <v>301</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323</v>
      </c>
      <c r="AG10" s="216">
        <v>10</v>
      </c>
      <c r="AH10" s="216" t="s">
        <v>295</v>
      </c>
      <c r="AI10" s="217"/>
      <c r="AJ10" s="217"/>
      <c r="AK10" s="216">
        <v>10</v>
      </c>
      <c r="AL10" s="217" t="s">
        <v>302</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324</v>
      </c>
      <c r="AG11" s="216">
        <v>11</v>
      </c>
      <c r="AH11" s="216" t="s">
        <v>295</v>
      </c>
      <c r="AI11" s="217"/>
      <c r="AJ11" s="217"/>
      <c r="AK11" s="216">
        <v>11</v>
      </c>
      <c r="AL11" s="217" t="s">
        <v>303</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325</v>
      </c>
      <c r="AG12" s="216">
        <v>12</v>
      </c>
      <c r="AH12" s="216" t="s">
        <v>295</v>
      </c>
      <c r="AI12" s="217"/>
      <c r="AJ12" s="217"/>
      <c r="AK12" s="216">
        <v>12</v>
      </c>
      <c r="AL12" s="217" t="s">
        <v>304</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326</v>
      </c>
      <c r="AG13" s="216">
        <v>13</v>
      </c>
      <c r="AH13" s="216" t="s">
        <v>295</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327</v>
      </c>
      <c r="AG14" s="216">
        <v>14</v>
      </c>
      <c r="AH14" s="216" t="s">
        <v>295</v>
      </c>
      <c r="AI14" s="217"/>
      <c r="AJ14" s="217"/>
      <c r="AK14" s="217"/>
      <c r="AL14" s="217"/>
      <c r="AQ14" s="138"/>
      <c r="AR14" s="138"/>
      <c r="AS14" s="138"/>
      <c r="AT14" s="138"/>
      <c r="AU14" s="138"/>
      <c r="AV14" s="138"/>
      <c r="AW14" s="138"/>
      <c r="AX14" s="138"/>
      <c r="AY14" s="138"/>
      <c r="AZ14" s="138"/>
    </row>
    <row r="15" spans="1:52" ht="77.25" customHeight="1">
      <c r="A15" s="101" t="s">
        <v>337</v>
      </c>
      <c r="B15" s="854" t="str">
        <f>Basic!B1</f>
        <v>220kV AIS Substation Extension Package SS-114 including supply of 220kV ICT &amp; 132kV EHV Cable for a) Extension of 220/132kV Ara S/S; b) 1x200MVA 220/132kV ICT at Ara S/S; c) 132kV, 1C, 1200Sqmm. XLPE Cu Cable associated with Eastern Region Expansion Scheme-XXXVI (ERES-XXXVI)</v>
      </c>
      <c r="C15" s="854"/>
      <c r="D15" s="854"/>
      <c r="E15" s="854"/>
      <c r="F15" s="854"/>
      <c r="G15" s="32"/>
      <c r="H15" s="32"/>
      <c r="AB15" s="218"/>
      <c r="AC15" s="219"/>
      <c r="AE15" s="215">
        <v>15</v>
      </c>
      <c r="AF15" s="190" t="s">
        <v>328</v>
      </c>
      <c r="AG15" s="216">
        <v>15</v>
      </c>
      <c r="AH15" s="216" t="s">
        <v>295</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867" t="s">
        <v>170</v>
      </c>
      <c r="H16" s="867"/>
      <c r="AB16" s="218"/>
      <c r="AC16" s="219"/>
      <c r="AE16" s="215">
        <v>16</v>
      </c>
      <c r="AF16" s="190" t="s">
        <v>329</v>
      </c>
      <c r="AG16" s="216">
        <v>16</v>
      </c>
      <c r="AH16" s="216" t="s">
        <v>295</v>
      </c>
      <c r="AI16" s="217"/>
      <c r="AJ16" s="217"/>
      <c r="AK16" s="217"/>
      <c r="AL16" s="217"/>
      <c r="AQ16" s="138"/>
      <c r="AR16" s="138"/>
      <c r="AS16" s="138"/>
      <c r="AT16" s="138"/>
      <c r="AU16" s="138"/>
      <c r="AV16" s="138"/>
      <c r="AW16" s="138"/>
      <c r="AX16" s="138"/>
      <c r="AY16" s="138"/>
      <c r="AZ16" s="138"/>
    </row>
    <row r="17" spans="1:52" s="24" customFormat="1" ht="166.5" customHeight="1">
      <c r="A17" s="76">
        <v>1</v>
      </c>
      <c r="B17" s="847"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47"/>
      <c r="D17" s="847"/>
      <c r="E17" s="847"/>
      <c r="F17" s="847"/>
      <c r="G17" s="307" t="s">
        <v>474</v>
      </c>
      <c r="H17" s="308" t="s">
        <v>475</v>
      </c>
      <c r="I17" s="187"/>
      <c r="J17" s="59"/>
      <c r="K17" s="59"/>
      <c r="L17" s="59"/>
      <c r="M17" s="59"/>
      <c r="N17" s="59"/>
      <c r="O17" s="59"/>
      <c r="P17" s="59"/>
      <c r="Q17" s="59"/>
      <c r="R17" s="59"/>
      <c r="S17" s="59"/>
      <c r="T17" s="59"/>
      <c r="U17" s="59"/>
      <c r="V17" s="59"/>
      <c r="W17" s="59"/>
      <c r="X17" s="59"/>
      <c r="Y17" s="59"/>
      <c r="Z17" s="64"/>
      <c r="AA17" s="64"/>
      <c r="AB17" s="221" t="s">
        <v>338</v>
      </c>
      <c r="AC17" s="62"/>
      <c r="AD17" s="222"/>
      <c r="AE17" s="215">
        <v>17</v>
      </c>
      <c r="AF17" s="59" t="s">
        <v>330</v>
      </c>
      <c r="AG17" s="216">
        <v>17</v>
      </c>
      <c r="AH17" s="216" t="s">
        <v>295</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871" t="s">
        <v>622</v>
      </c>
      <c r="C18" s="871"/>
      <c r="D18" s="871"/>
      <c r="E18" s="871"/>
      <c r="F18" s="871"/>
      <c r="G18" s="439"/>
      <c r="H18" s="440"/>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339</v>
      </c>
      <c r="AE19" s="215">
        <v>18</v>
      </c>
      <c r="AF19" s="190" t="s">
        <v>331</v>
      </c>
      <c r="AG19" s="216">
        <v>18</v>
      </c>
      <c r="AH19" s="216" t="s">
        <v>295</v>
      </c>
      <c r="AI19" s="217"/>
      <c r="AJ19" s="217"/>
      <c r="AK19" s="217"/>
      <c r="AL19" s="217"/>
      <c r="AQ19" s="138"/>
      <c r="AR19" s="138"/>
      <c r="AS19" s="138"/>
      <c r="AT19" s="138"/>
      <c r="AU19" s="138"/>
      <c r="AV19" s="138"/>
      <c r="AW19" s="138"/>
      <c r="AX19" s="138"/>
      <c r="AY19" s="138"/>
      <c r="AZ19" s="138"/>
    </row>
    <row r="20" spans="1:52" s="24" customFormat="1" ht="63.75" customHeight="1">
      <c r="A20" s="29"/>
      <c r="B20" s="600" t="s">
        <v>57</v>
      </c>
      <c r="C20" s="600"/>
      <c r="D20" s="600"/>
      <c r="E20" s="600"/>
      <c r="F20" s="600"/>
      <c r="G20" s="784" t="s">
        <v>170</v>
      </c>
      <c r="H20" s="784"/>
      <c r="I20" s="784"/>
      <c r="J20" s="784"/>
      <c r="K20" s="85"/>
      <c r="L20" s="85"/>
      <c r="M20" s="85"/>
      <c r="N20" s="85"/>
      <c r="O20" s="85"/>
      <c r="P20" s="85"/>
      <c r="Q20" s="85"/>
      <c r="R20" s="85"/>
      <c r="S20" s="85"/>
      <c r="T20" s="85"/>
      <c r="U20" s="85"/>
      <c r="V20" s="85"/>
      <c r="W20" s="85"/>
      <c r="X20" s="85"/>
      <c r="Y20" s="85"/>
      <c r="Z20" s="85"/>
      <c r="AA20" s="85"/>
      <c r="AB20" s="218"/>
      <c r="AC20" s="219" t="s">
        <v>340</v>
      </c>
      <c r="AD20" s="461"/>
      <c r="AE20" s="461">
        <v>19</v>
      </c>
      <c r="AF20" s="85" t="s">
        <v>332</v>
      </c>
      <c r="AG20" s="517">
        <v>19</v>
      </c>
      <c r="AH20" s="517" t="s">
        <v>295</v>
      </c>
      <c r="AI20" s="518"/>
      <c r="AJ20" s="518"/>
      <c r="AK20" s="518"/>
      <c r="AL20" s="518"/>
      <c r="AM20" s="85"/>
      <c r="AN20" s="85"/>
      <c r="AO20" s="85"/>
      <c r="AP20" s="85"/>
      <c r="AQ20" s="135"/>
      <c r="AR20" s="135"/>
      <c r="AS20" s="135"/>
      <c r="AT20" s="135"/>
      <c r="AU20" s="135"/>
      <c r="AV20" s="135"/>
      <c r="AW20" s="135"/>
      <c r="AX20" s="135"/>
      <c r="AY20" s="135"/>
      <c r="AZ20" s="135"/>
    </row>
    <row r="21" spans="1:52" s="24" customFormat="1" ht="30" customHeight="1">
      <c r="A21" s="29"/>
      <c r="B21" s="660" t="str">
        <f>"(a) Attachment 1 :"</f>
        <v>(a) Attachment 1 :</v>
      </c>
      <c r="C21" s="660"/>
      <c r="D21" s="870" t="s">
        <v>344</v>
      </c>
      <c r="E21" s="870"/>
      <c r="F21" s="870"/>
      <c r="G21" s="519" t="s">
        <v>342</v>
      </c>
      <c r="H21" s="428" t="s">
        <v>798</v>
      </c>
      <c r="I21" s="428"/>
      <c r="J21" s="428"/>
      <c r="K21" s="461"/>
      <c r="L21" s="461"/>
      <c r="M21" s="156"/>
      <c r="N21" s="461"/>
      <c r="O21" s="461"/>
      <c r="P21" s="461"/>
      <c r="Q21" s="461"/>
      <c r="R21" s="461"/>
      <c r="S21" s="461"/>
      <c r="T21" s="461"/>
      <c r="U21" s="461"/>
      <c r="V21" s="461"/>
      <c r="W21" s="461"/>
      <c r="X21" s="461"/>
      <c r="Y21" s="461"/>
      <c r="Z21" s="85"/>
      <c r="AA21" s="85"/>
      <c r="AB21" s="218"/>
      <c r="AC21" s="219" t="s">
        <v>341</v>
      </c>
      <c r="AD21" s="461" t="str">
        <f>IF(ISERROR(LOOKUP(J21,AE1:AE21,AF1:AF21)), "Zero", LOOKUP(J21,AE1:AE21,AF1:AF21))</f>
        <v>Zero</v>
      </c>
      <c r="AE21" s="461">
        <v>20</v>
      </c>
      <c r="AF21" s="85" t="s">
        <v>333</v>
      </c>
      <c r="AG21" s="517">
        <v>20</v>
      </c>
      <c r="AH21" s="517" t="s">
        <v>295</v>
      </c>
      <c r="AI21" s="520"/>
      <c r="AJ21" s="520"/>
      <c r="AK21" s="520"/>
      <c r="AL21" s="520"/>
      <c r="AM21" s="85"/>
      <c r="AN21" s="85"/>
      <c r="AO21" s="85"/>
      <c r="AP21" s="85"/>
      <c r="AQ21" s="135"/>
      <c r="AR21" s="135"/>
      <c r="AS21" s="135"/>
      <c r="AT21" s="135"/>
      <c r="AU21" s="135"/>
      <c r="AV21" s="135"/>
      <c r="AW21" s="135"/>
      <c r="AX21" s="135"/>
      <c r="AY21" s="135"/>
      <c r="AZ21" s="135"/>
    </row>
    <row r="22" spans="1:52" s="24" customFormat="1" hidden="1">
      <c r="A22" s="29"/>
      <c r="B22" s="446"/>
      <c r="C22" s="446"/>
      <c r="D22" s="860"/>
      <c r="E22" s="861"/>
      <c r="F22" s="223"/>
      <c r="G22" s="869"/>
      <c r="H22" s="869"/>
      <c r="I22" s="869"/>
      <c r="J22" s="869"/>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46"/>
      <c r="C23" s="446"/>
      <c r="D23" s="859"/>
      <c r="E23" s="859"/>
      <c r="F23" s="859"/>
      <c r="G23" s="868"/>
      <c r="H23" s="868"/>
      <c r="I23" s="868"/>
      <c r="J23" s="868"/>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660" t="str">
        <f>"(b) Attachment 2:"</f>
        <v>(b) Attachment 2:</v>
      </c>
      <c r="C24" s="660"/>
      <c r="D24" s="862" t="s">
        <v>58</v>
      </c>
      <c r="E24" s="862"/>
      <c r="F24" s="862"/>
      <c r="G24" s="868"/>
      <c r="H24" s="868"/>
      <c r="I24" s="868"/>
      <c r="J24" s="868"/>
      <c r="K24" s="59"/>
      <c r="L24" s="59"/>
      <c r="M24" s="59"/>
      <c r="N24" s="59"/>
      <c r="O24" s="59"/>
      <c r="P24" s="59"/>
      <c r="Q24" s="59"/>
      <c r="R24" s="59"/>
      <c r="S24" s="59"/>
      <c r="T24" s="59"/>
      <c r="U24" s="59"/>
      <c r="V24" s="59"/>
      <c r="W24" s="59"/>
      <c r="X24" s="59"/>
      <c r="Y24" s="59"/>
      <c r="Z24" s="59"/>
      <c r="AA24" s="59"/>
      <c r="AB24" s="218"/>
      <c r="AC24" s="219" t="s">
        <v>342</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660" t="str">
        <f>"(c) Attachment 3 :"</f>
        <v>(c) Attachment 3 :</v>
      </c>
      <c r="C25" s="660"/>
      <c r="D25" s="862" t="s">
        <v>309</v>
      </c>
      <c r="E25" s="862"/>
      <c r="F25" s="862"/>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295</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3"/>
      <c r="C26" s="313"/>
      <c r="D26" s="863" t="s">
        <v>168</v>
      </c>
      <c r="E26" s="863"/>
      <c r="F26" s="863"/>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343</v>
      </c>
      <c r="AD26" s="215"/>
      <c r="AE26" s="215"/>
      <c r="AF26" s="59"/>
      <c r="AG26" s="216">
        <v>23</v>
      </c>
      <c r="AH26" s="216" t="s">
        <v>295</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3"/>
      <c r="C27" s="313"/>
      <c r="D27" s="863" t="s">
        <v>169</v>
      </c>
      <c r="E27" s="863"/>
      <c r="F27" s="863"/>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344</v>
      </c>
      <c r="AD27" s="215"/>
      <c r="AE27" s="215"/>
      <c r="AF27" s="59"/>
      <c r="AG27" s="216">
        <v>24</v>
      </c>
      <c r="AH27" s="216" t="s">
        <v>295</v>
      </c>
      <c r="AI27" s="217"/>
      <c r="AJ27" s="217"/>
      <c r="AK27" s="217"/>
      <c r="AL27" s="217"/>
      <c r="AM27" s="59"/>
      <c r="AN27" s="59"/>
      <c r="AO27" s="59"/>
      <c r="AP27" s="59"/>
      <c r="AQ27" s="135"/>
      <c r="AR27" s="135"/>
      <c r="AS27" s="135"/>
      <c r="AT27" s="135"/>
      <c r="AU27" s="135"/>
      <c r="AV27" s="135"/>
      <c r="AW27" s="135"/>
      <c r="AX27" s="135"/>
      <c r="AY27" s="135"/>
      <c r="AZ27" s="135"/>
    </row>
    <row r="28" spans="1:52" ht="198.75" customHeight="1">
      <c r="B28" s="660" t="str">
        <f>"(d) Attachment 4 :"</f>
        <v>(d) Attachment 4 :</v>
      </c>
      <c r="C28" s="660"/>
      <c r="D28" s="862" t="s">
        <v>308</v>
      </c>
      <c r="E28" s="862"/>
      <c r="F28" s="862"/>
      <c r="G28" s="161"/>
      <c r="H28" s="78"/>
      <c r="AB28" s="218"/>
      <c r="AC28" s="219"/>
      <c r="AG28" s="216">
        <v>25</v>
      </c>
      <c r="AH28" s="216" t="s">
        <v>295</v>
      </c>
      <c r="AI28" s="217"/>
      <c r="AJ28" s="217"/>
      <c r="AK28" s="217"/>
      <c r="AL28" s="217"/>
      <c r="AQ28" s="138"/>
      <c r="AR28" s="138"/>
      <c r="AS28" s="138"/>
      <c r="AT28" s="138"/>
      <c r="AU28" s="138"/>
      <c r="AV28" s="138"/>
      <c r="AW28" s="138"/>
      <c r="AX28" s="138"/>
      <c r="AY28" s="138"/>
      <c r="AZ28" s="138"/>
    </row>
    <row r="29" spans="1:52" ht="69" customHeight="1">
      <c r="B29" s="660" t="str">
        <f>"(e) Attachment 5 :"</f>
        <v>(e) Attachment 5 :</v>
      </c>
      <c r="C29" s="660"/>
      <c r="D29" s="862" t="s">
        <v>59</v>
      </c>
      <c r="E29" s="862"/>
      <c r="F29" s="862"/>
      <c r="G29" s="78"/>
      <c r="H29" s="78"/>
      <c r="AB29" s="218"/>
      <c r="AC29" s="219"/>
      <c r="AG29" s="216">
        <v>26</v>
      </c>
      <c r="AH29" s="216" t="s">
        <v>295</v>
      </c>
      <c r="AI29" s="217"/>
      <c r="AJ29" s="217"/>
      <c r="AK29" s="217"/>
      <c r="AL29" s="217"/>
      <c r="AQ29" s="138"/>
      <c r="AR29" s="138"/>
      <c r="AS29" s="138"/>
      <c r="AT29" s="138"/>
      <c r="AU29" s="138"/>
      <c r="AV29" s="138"/>
      <c r="AW29" s="138"/>
      <c r="AX29" s="138"/>
      <c r="AY29" s="138"/>
      <c r="AZ29" s="138"/>
    </row>
    <row r="30" spans="1:52" ht="69" customHeight="1">
      <c r="B30" s="660" t="s">
        <v>625</v>
      </c>
      <c r="C30" s="660"/>
      <c r="D30" s="660" t="s">
        <v>626</v>
      </c>
      <c r="E30" s="660"/>
      <c r="F30" s="660"/>
      <c r="G30" s="78"/>
      <c r="H30" s="78"/>
      <c r="AB30" s="218"/>
      <c r="AC30" s="219"/>
      <c r="AG30" s="216"/>
      <c r="AH30" s="216"/>
      <c r="AI30" s="217"/>
      <c r="AJ30" s="217"/>
      <c r="AK30" s="217"/>
      <c r="AL30" s="217"/>
      <c r="AQ30" s="138"/>
      <c r="AR30" s="138"/>
      <c r="AS30" s="138"/>
      <c r="AT30" s="138"/>
      <c r="AU30" s="138"/>
      <c r="AV30" s="138"/>
      <c r="AW30" s="138"/>
      <c r="AX30" s="138"/>
      <c r="AY30" s="138"/>
      <c r="AZ30" s="138"/>
    </row>
    <row r="31" spans="1:52" s="24" customFormat="1" ht="97.5" customHeight="1">
      <c r="A31" s="29"/>
      <c r="B31" s="660" t="str">
        <f>"(g) Attachment 6 :"</f>
        <v>(g) Attachment 6 :</v>
      </c>
      <c r="C31" s="660"/>
      <c r="D31" s="862" t="s">
        <v>60</v>
      </c>
      <c r="E31" s="862"/>
      <c r="F31" s="862"/>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27</v>
      </c>
      <c r="AH31" s="216" t="s">
        <v>295</v>
      </c>
      <c r="AI31" s="217"/>
      <c r="AJ31" s="217"/>
      <c r="AK31" s="217"/>
      <c r="AL31" s="217"/>
      <c r="AM31" s="59"/>
      <c r="AN31" s="59"/>
      <c r="AO31" s="59"/>
      <c r="AP31" s="59"/>
      <c r="AQ31" s="135"/>
      <c r="AR31" s="135"/>
      <c r="AS31" s="135"/>
      <c r="AT31" s="135"/>
      <c r="AU31" s="135"/>
      <c r="AV31" s="135"/>
      <c r="AW31" s="135"/>
      <c r="AX31" s="135"/>
      <c r="AY31" s="135"/>
      <c r="AZ31" s="135"/>
    </row>
    <row r="32" spans="1:52" s="24" customFormat="1" ht="57" customHeight="1">
      <c r="A32" s="29"/>
      <c r="B32" s="660" t="str">
        <f>"(h) Attachment 7 :"</f>
        <v>(h) Attachment 7 :</v>
      </c>
      <c r="C32" s="660"/>
      <c r="D32" s="862" t="s">
        <v>467</v>
      </c>
      <c r="E32" s="862"/>
      <c r="F32" s="862"/>
      <c r="G32" s="79"/>
      <c r="H32" s="79"/>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28</v>
      </c>
      <c r="AH32" s="216" t="s">
        <v>295</v>
      </c>
      <c r="AI32" s="217"/>
      <c r="AJ32" s="217"/>
      <c r="AK32" s="217"/>
      <c r="AL32" s="217"/>
      <c r="AM32" s="59"/>
      <c r="AN32" s="59"/>
      <c r="AO32" s="59"/>
      <c r="AP32" s="59"/>
      <c r="AQ32" s="135"/>
      <c r="AR32" s="135"/>
      <c r="AS32" s="135"/>
      <c r="AT32" s="135"/>
      <c r="AU32" s="135"/>
      <c r="AV32" s="135"/>
      <c r="AW32" s="135"/>
      <c r="AX32" s="135"/>
      <c r="AY32" s="135"/>
      <c r="AZ32" s="135"/>
    </row>
    <row r="33" spans="1:52" s="24" customFormat="1" ht="44.25" customHeight="1">
      <c r="A33" s="29"/>
      <c r="B33" s="660" t="str">
        <f>"(i) Attachment 8 :"</f>
        <v>(i) Attachment 8 :</v>
      </c>
      <c r="C33" s="660"/>
      <c r="D33" s="862" t="s">
        <v>310</v>
      </c>
      <c r="E33" s="862"/>
      <c r="F33" s="862"/>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29</v>
      </c>
      <c r="AH33" s="216" t="s">
        <v>295</v>
      </c>
      <c r="AI33" s="217"/>
      <c r="AJ33" s="217"/>
      <c r="AK33" s="217"/>
      <c r="AL33" s="217"/>
      <c r="AM33" s="59"/>
      <c r="AN33" s="59"/>
      <c r="AO33" s="59"/>
      <c r="AP33" s="59"/>
      <c r="AQ33" s="135"/>
      <c r="AR33" s="135"/>
      <c r="AS33" s="135"/>
      <c r="AT33" s="135"/>
      <c r="AU33" s="135"/>
      <c r="AV33" s="135"/>
      <c r="AW33" s="135"/>
      <c r="AX33" s="135"/>
      <c r="AY33" s="135"/>
      <c r="AZ33" s="135"/>
    </row>
    <row r="34" spans="1:52" s="24" customFormat="1" ht="45" customHeight="1">
      <c r="A34" s="29"/>
      <c r="B34" s="660" t="str">
        <f>"(j) Attachment 9 :"</f>
        <v>(j) Attachment 9 :</v>
      </c>
      <c r="C34" s="660"/>
      <c r="D34" s="862" t="s">
        <v>61</v>
      </c>
      <c r="E34" s="862"/>
      <c r="F34" s="862"/>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30</v>
      </c>
      <c r="AH34" s="216" t="s">
        <v>295</v>
      </c>
      <c r="AI34" s="217"/>
      <c r="AJ34" s="217"/>
      <c r="AK34" s="217"/>
      <c r="AL34" s="217"/>
      <c r="AM34" s="59"/>
      <c r="AN34" s="59"/>
      <c r="AO34" s="59"/>
      <c r="AP34" s="59"/>
      <c r="AQ34" s="135"/>
      <c r="AR34" s="135"/>
      <c r="AS34" s="135"/>
      <c r="AT34" s="135"/>
      <c r="AU34" s="135"/>
      <c r="AV34" s="135"/>
      <c r="AW34" s="135"/>
      <c r="AX34" s="135"/>
      <c r="AY34" s="135"/>
      <c r="AZ34" s="135"/>
    </row>
    <row r="35" spans="1:52" s="24" customFormat="1" ht="45.75" customHeight="1">
      <c r="A35" s="29"/>
      <c r="B35" s="660" t="str">
        <f>"(k) Attachment 10 :"</f>
        <v>(k) Attachment 10 :</v>
      </c>
      <c r="C35" s="660"/>
      <c r="D35" s="862" t="s">
        <v>62</v>
      </c>
      <c r="E35" s="862"/>
      <c r="F35" s="862"/>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31</v>
      </c>
      <c r="AH35" s="216" t="s">
        <v>111</v>
      </c>
      <c r="AI35" s="217"/>
      <c r="AJ35" s="217"/>
      <c r="AK35" s="217"/>
      <c r="AL35" s="217"/>
      <c r="AM35" s="59"/>
      <c r="AN35" s="59"/>
      <c r="AO35" s="59"/>
      <c r="AP35" s="59"/>
      <c r="AQ35" s="135"/>
      <c r="AR35" s="135"/>
      <c r="AS35" s="135"/>
      <c r="AT35" s="135"/>
      <c r="AU35" s="135"/>
      <c r="AV35" s="135"/>
      <c r="AW35" s="135"/>
      <c r="AX35" s="135"/>
      <c r="AY35" s="135"/>
      <c r="AZ35" s="135"/>
    </row>
    <row r="36" spans="1:52" s="24" customFormat="1" ht="40.5" customHeight="1">
      <c r="A36" s="29"/>
      <c r="B36" s="660" t="str">
        <f>"(l) Attachment 11 :"</f>
        <v>(l) Attachment 11 :</v>
      </c>
      <c r="C36" s="660"/>
      <c r="D36" s="862" t="s">
        <v>63</v>
      </c>
      <c r="E36" s="862"/>
      <c r="F36" s="862"/>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46.5" customHeight="1">
      <c r="A37" s="29"/>
      <c r="B37" s="660" t="str">
        <f>"(m) Attachment 12 :"</f>
        <v>(m) Attachment 12 :</v>
      </c>
      <c r="C37" s="660"/>
      <c r="D37" s="862" t="s">
        <v>287</v>
      </c>
      <c r="E37" s="862"/>
      <c r="F37" s="862"/>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5" customHeight="1">
      <c r="A38" s="29"/>
      <c r="B38" s="660" t="str">
        <f>"(n) Attachment 13 :"</f>
        <v>(n) Attachment 13 :</v>
      </c>
      <c r="C38" s="660"/>
      <c r="D38" s="862" t="s">
        <v>288</v>
      </c>
      <c r="E38" s="862"/>
      <c r="F38" s="862"/>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6.5" customHeight="1">
      <c r="A39" s="29"/>
      <c r="B39" s="660" t="str">
        <f>"(o) Attachment 14 :"</f>
        <v>(o) Attachment 14 :</v>
      </c>
      <c r="C39" s="660"/>
      <c r="D39" s="862" t="s">
        <v>64</v>
      </c>
      <c r="E39" s="862"/>
      <c r="F39" s="862"/>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60" customHeight="1">
      <c r="A40" s="29"/>
      <c r="B40" s="660" t="str">
        <f>"(p) Attachment 15 :"</f>
        <v>(p) Attachment 15 :</v>
      </c>
      <c r="C40" s="660"/>
      <c r="D40" s="862" t="s">
        <v>799</v>
      </c>
      <c r="E40" s="862"/>
      <c r="F40" s="862"/>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55.5" customHeight="1">
      <c r="A41" s="29"/>
      <c r="B41" s="660" t="str">
        <f>"(q) Attachment 16 :"</f>
        <v>(q) Attachment 16 :</v>
      </c>
      <c r="C41" s="660"/>
      <c r="D41" s="862" t="s">
        <v>289</v>
      </c>
      <c r="E41" s="862"/>
      <c r="F41" s="862"/>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ht="46.5" customHeight="1">
      <c r="B42" s="660" t="str">
        <f>"(r) Attachment 17 :"</f>
        <v>(r) Attachment 17 :</v>
      </c>
      <c r="C42" s="660"/>
      <c r="D42" s="862" t="s">
        <v>503</v>
      </c>
      <c r="E42" s="862"/>
      <c r="F42" s="862"/>
      <c r="G42" s="78"/>
      <c r="H42" s="78"/>
      <c r="AB42" s="218"/>
      <c r="AC42" s="219"/>
      <c r="AQ42" s="138"/>
      <c r="AR42" s="138"/>
      <c r="AS42" s="138"/>
      <c r="AT42" s="138"/>
      <c r="AU42" s="138"/>
      <c r="AV42" s="138"/>
      <c r="AW42" s="138"/>
      <c r="AX42" s="138"/>
      <c r="AY42" s="138"/>
      <c r="AZ42" s="138"/>
    </row>
    <row r="43" spans="1:52" ht="49.5" customHeight="1">
      <c r="B43" s="660" t="str">
        <f>"(s) Attachment 18 :"</f>
        <v>(s) Attachment 18 :</v>
      </c>
      <c r="C43" s="660"/>
      <c r="D43" s="78" t="s">
        <v>507</v>
      </c>
      <c r="E43" s="78"/>
      <c r="F43" s="78"/>
      <c r="G43" s="78"/>
      <c r="H43" s="78"/>
      <c r="AB43" s="218"/>
      <c r="AC43" s="219"/>
      <c r="AQ43" s="138"/>
      <c r="AR43" s="138"/>
      <c r="AS43" s="138"/>
      <c r="AT43" s="138"/>
      <c r="AU43" s="138"/>
      <c r="AV43" s="138"/>
      <c r="AW43" s="138"/>
      <c r="AX43" s="138"/>
      <c r="AY43" s="138"/>
      <c r="AZ43" s="138"/>
    </row>
    <row r="44" spans="1:52" ht="44.25" customHeight="1">
      <c r="B44" s="660" t="str">
        <f>"(t) Attachment 19 :"</f>
        <v>(t) Attachment 19 :</v>
      </c>
      <c r="C44" s="660"/>
      <c r="D44" s="862" t="s">
        <v>290</v>
      </c>
      <c r="E44" s="862"/>
      <c r="F44" s="862"/>
      <c r="G44" s="78"/>
      <c r="H44" s="78"/>
      <c r="AB44" s="218"/>
      <c r="AC44" s="219"/>
      <c r="AQ44" s="138"/>
      <c r="AR44" s="138"/>
      <c r="AS44" s="138"/>
      <c r="AT44" s="138"/>
      <c r="AU44" s="138"/>
      <c r="AV44" s="138"/>
      <c r="AW44" s="138"/>
      <c r="AX44" s="138"/>
      <c r="AY44" s="138"/>
      <c r="AZ44" s="138"/>
    </row>
    <row r="45" spans="1:52" ht="43.5" customHeight="1">
      <c r="B45" s="660" t="str">
        <f>"(u) Attachment 20 :"</f>
        <v>(u) Attachment 20 :</v>
      </c>
      <c r="C45" s="660"/>
      <c r="D45" s="660" t="s">
        <v>534</v>
      </c>
      <c r="E45" s="660"/>
      <c r="F45" s="660"/>
      <c r="G45" s="78"/>
      <c r="H45" s="78"/>
      <c r="AB45" s="218"/>
      <c r="AC45" s="219"/>
      <c r="AQ45" s="138"/>
      <c r="AR45" s="138"/>
      <c r="AS45" s="138"/>
      <c r="AT45" s="138"/>
      <c r="AU45" s="138"/>
      <c r="AV45" s="138"/>
      <c r="AW45" s="138"/>
      <c r="AX45" s="138"/>
      <c r="AY45" s="138"/>
      <c r="AZ45" s="138"/>
    </row>
    <row r="46" spans="1:52" ht="43.5" customHeight="1">
      <c r="B46" s="660" t="s">
        <v>624</v>
      </c>
      <c r="C46" s="660"/>
      <c r="D46" s="660" t="s">
        <v>723</v>
      </c>
      <c r="E46" s="660"/>
      <c r="F46" s="660"/>
      <c r="G46" s="78"/>
      <c r="H46" s="78"/>
      <c r="AB46" s="218"/>
      <c r="AC46" s="219"/>
      <c r="AQ46" s="138"/>
      <c r="AR46" s="138"/>
      <c r="AS46" s="138"/>
      <c r="AT46" s="138"/>
      <c r="AU46" s="138"/>
      <c r="AV46" s="138"/>
      <c r="AW46" s="138"/>
      <c r="AX46" s="138"/>
      <c r="AY46" s="138"/>
      <c r="AZ46" s="138"/>
    </row>
    <row r="47" spans="1:52" ht="88.5" customHeight="1">
      <c r="B47" s="660" t="s">
        <v>717</v>
      </c>
      <c r="C47" s="660"/>
      <c r="D47" s="660" t="s">
        <v>724</v>
      </c>
      <c r="E47" s="660"/>
      <c r="F47" s="660"/>
      <c r="G47" s="78"/>
      <c r="H47" s="78"/>
      <c r="AB47" s="218"/>
      <c r="AC47" s="219"/>
      <c r="AQ47" s="138"/>
      <c r="AR47" s="138"/>
      <c r="AS47" s="138"/>
      <c r="AT47" s="138"/>
      <c r="AU47" s="138"/>
      <c r="AV47" s="138"/>
      <c r="AW47" s="138"/>
      <c r="AX47" s="138"/>
      <c r="AY47" s="138"/>
      <c r="AZ47" s="138"/>
    </row>
    <row r="48" spans="1:52" ht="51" customHeight="1">
      <c r="B48" s="660" t="s">
        <v>637</v>
      </c>
      <c r="C48" s="660"/>
      <c r="D48" s="660" t="s">
        <v>718</v>
      </c>
      <c r="E48" s="660"/>
      <c r="F48" s="660"/>
      <c r="G48" s="660"/>
      <c r="H48" s="660"/>
      <c r="I48" s="660"/>
      <c r="AB48" s="218"/>
      <c r="AC48" s="219"/>
      <c r="AQ48" s="138"/>
      <c r="AR48" s="138"/>
      <c r="AS48" s="138"/>
      <c r="AT48" s="138"/>
      <c r="AU48" s="138"/>
      <c r="AV48" s="138"/>
      <c r="AW48" s="138"/>
      <c r="AX48" s="138"/>
      <c r="AY48" s="138"/>
      <c r="AZ48" s="138"/>
    </row>
    <row r="49" spans="1:52" ht="51" customHeight="1">
      <c r="B49" s="660" t="s">
        <v>715</v>
      </c>
      <c r="C49" s="660"/>
      <c r="D49" s="660" t="s">
        <v>719</v>
      </c>
      <c r="E49" s="660"/>
      <c r="F49" s="660"/>
      <c r="G49" s="660"/>
      <c r="H49" s="660"/>
      <c r="I49" s="660"/>
      <c r="AB49" s="218"/>
      <c r="AC49" s="219"/>
      <c r="AQ49" s="138"/>
      <c r="AR49" s="138"/>
      <c r="AS49" s="138"/>
      <c r="AT49" s="138"/>
      <c r="AU49" s="138"/>
      <c r="AV49" s="138"/>
      <c r="AW49" s="138"/>
      <c r="AX49" s="138"/>
      <c r="AY49" s="138"/>
      <c r="AZ49" s="138"/>
    </row>
    <row r="50" spans="1:52" ht="43.5" customHeight="1">
      <c r="B50" s="65" t="s">
        <v>720</v>
      </c>
      <c r="C50" s="25"/>
      <c r="D50" s="660" t="s">
        <v>638</v>
      </c>
      <c r="E50" s="660"/>
      <c r="F50" s="660"/>
      <c r="G50" s="78"/>
      <c r="H50" s="78"/>
      <c r="AB50" s="218"/>
      <c r="AC50" s="219"/>
      <c r="AQ50" s="138"/>
      <c r="AR50" s="138"/>
      <c r="AS50" s="138"/>
      <c r="AT50" s="138"/>
      <c r="AU50" s="138"/>
      <c r="AV50" s="138"/>
      <c r="AW50" s="138"/>
      <c r="AX50" s="138"/>
      <c r="AY50" s="138"/>
      <c r="AZ50" s="138"/>
    </row>
    <row r="51" spans="1:52" ht="45" customHeight="1">
      <c r="B51" s="65" t="s">
        <v>721</v>
      </c>
      <c r="C51" s="66"/>
      <c r="D51" s="660" t="s">
        <v>716</v>
      </c>
      <c r="E51" s="660"/>
      <c r="F51" s="660"/>
      <c r="G51" s="78"/>
      <c r="H51" s="78"/>
      <c r="AB51" s="218"/>
      <c r="AC51" s="219"/>
      <c r="AQ51" s="138"/>
      <c r="AR51" s="138"/>
      <c r="AS51" s="138"/>
      <c r="AT51" s="138"/>
      <c r="AU51" s="138"/>
      <c r="AV51" s="138"/>
      <c r="AW51" s="138"/>
      <c r="AX51" s="138"/>
      <c r="AY51" s="138"/>
      <c r="AZ51" s="138"/>
    </row>
    <row r="52" spans="1:52" ht="29.25" customHeight="1">
      <c r="B52" s="65" t="s">
        <v>740</v>
      </c>
      <c r="C52" s="66"/>
      <c r="D52" s="660" t="s">
        <v>722</v>
      </c>
      <c r="E52" s="660"/>
      <c r="F52" s="660"/>
      <c r="G52" s="78"/>
      <c r="H52" s="78"/>
      <c r="AB52" s="218"/>
      <c r="AC52" s="219"/>
      <c r="AQ52" s="138"/>
      <c r="AR52" s="138"/>
      <c r="AS52" s="138"/>
      <c r="AT52" s="138"/>
      <c r="AU52" s="138"/>
      <c r="AV52" s="138"/>
      <c r="AW52" s="138"/>
      <c r="AX52" s="138"/>
      <c r="AY52" s="138"/>
      <c r="AZ52" s="138"/>
    </row>
    <row r="53" spans="1:52" ht="41.25" customHeight="1">
      <c r="B53" s="848" t="s">
        <v>802</v>
      </c>
      <c r="C53" s="848"/>
      <c r="D53" s="748" t="s">
        <v>801</v>
      </c>
      <c r="E53" s="748"/>
      <c r="F53" s="748"/>
      <c r="G53" s="78"/>
      <c r="H53" s="78"/>
      <c r="AB53" s="218"/>
      <c r="AC53" s="219"/>
      <c r="AQ53" s="138"/>
      <c r="AR53" s="138"/>
      <c r="AS53" s="138"/>
      <c r="AT53" s="138"/>
      <c r="AU53" s="138"/>
      <c r="AV53" s="138"/>
      <c r="AW53" s="138"/>
      <c r="AX53" s="138"/>
      <c r="AY53" s="138"/>
      <c r="AZ53" s="138"/>
    </row>
    <row r="54" spans="1:52" ht="66" customHeight="1">
      <c r="A54" s="76">
        <v>3</v>
      </c>
      <c r="B54" s="847" t="s">
        <v>65</v>
      </c>
      <c r="C54" s="847"/>
      <c r="D54" s="847"/>
      <c r="E54" s="847"/>
      <c r="F54" s="847"/>
      <c r="G54" s="80"/>
      <c r="H54" s="80"/>
      <c r="AB54" s="218"/>
      <c r="AC54" s="219"/>
      <c r="AQ54" s="138"/>
      <c r="AR54" s="138"/>
      <c r="AS54" s="138"/>
      <c r="AT54" s="138"/>
      <c r="AU54" s="138"/>
      <c r="AV54" s="138"/>
      <c r="AW54" s="138"/>
      <c r="AX54" s="138"/>
      <c r="AY54" s="138"/>
      <c r="AZ54" s="138"/>
    </row>
    <row r="55" spans="1:52" ht="83.25" customHeight="1">
      <c r="A55" s="76">
        <v>3.1</v>
      </c>
      <c r="B55" s="847" t="s">
        <v>334</v>
      </c>
      <c r="C55" s="847"/>
      <c r="D55" s="847"/>
      <c r="E55" s="847"/>
      <c r="F55" s="847"/>
      <c r="G55" s="80"/>
      <c r="H55" s="80"/>
      <c r="AB55" s="218"/>
      <c r="AC55" s="219"/>
      <c r="AQ55" s="138"/>
      <c r="AR55" s="138"/>
      <c r="AS55" s="138"/>
      <c r="AT55" s="138"/>
      <c r="AU55" s="138"/>
      <c r="AV55" s="138"/>
      <c r="AW55" s="138"/>
      <c r="AX55" s="138"/>
      <c r="AY55" s="138"/>
      <c r="AZ55" s="138"/>
    </row>
    <row r="56" spans="1:52" ht="84" customHeight="1">
      <c r="A56" s="76">
        <v>3.2</v>
      </c>
      <c r="B56" s="847" t="s">
        <v>335</v>
      </c>
      <c r="C56" s="847"/>
      <c r="D56" s="847"/>
      <c r="E56" s="847"/>
      <c r="F56" s="847"/>
      <c r="G56" s="80"/>
      <c r="H56" s="80"/>
      <c r="AB56" s="218"/>
      <c r="AC56" s="219"/>
      <c r="AQ56" s="138"/>
      <c r="AR56" s="138"/>
      <c r="AS56" s="138"/>
      <c r="AT56" s="138"/>
      <c r="AU56" s="138"/>
      <c r="AV56" s="138"/>
      <c r="AW56" s="138"/>
      <c r="AX56" s="138"/>
      <c r="AY56" s="138"/>
      <c r="AZ56" s="138"/>
    </row>
    <row r="57" spans="1:52" s="24" customFormat="1" ht="92.25" customHeight="1">
      <c r="A57" s="76">
        <v>4</v>
      </c>
      <c r="B57" s="847" t="s">
        <v>476</v>
      </c>
      <c r="C57" s="847"/>
      <c r="D57" s="847"/>
      <c r="E57" s="847"/>
      <c r="F57" s="847"/>
      <c r="G57" s="80"/>
      <c r="H57" s="80"/>
      <c r="I57" s="59"/>
      <c r="J57" s="59"/>
      <c r="K57" s="59"/>
      <c r="L57" s="59"/>
      <c r="M57" s="59"/>
      <c r="N57" s="59"/>
      <c r="O57" s="59"/>
      <c r="P57" s="59"/>
      <c r="Q57" s="59"/>
      <c r="R57" s="59"/>
      <c r="S57" s="59"/>
      <c r="T57" s="59"/>
      <c r="U57" s="59"/>
      <c r="V57" s="59"/>
      <c r="W57" s="59"/>
      <c r="X57" s="59"/>
      <c r="Y57" s="59"/>
      <c r="Z57" s="59"/>
      <c r="AA57" s="59"/>
      <c r="AB57" s="218"/>
      <c r="AC57" s="219"/>
      <c r="AD57" s="215"/>
      <c r="AE57" s="215"/>
      <c r="AF57" s="59"/>
      <c r="AG57" s="59"/>
      <c r="AH57" s="59"/>
      <c r="AI57" s="59"/>
      <c r="AJ57" s="59"/>
      <c r="AK57" s="59"/>
      <c r="AL57" s="59"/>
      <c r="AM57" s="59"/>
      <c r="AN57" s="59"/>
      <c r="AO57" s="59"/>
      <c r="AP57" s="59"/>
      <c r="AQ57" s="135"/>
      <c r="AR57" s="135"/>
      <c r="AS57" s="135"/>
      <c r="AT57" s="135"/>
      <c r="AU57" s="135"/>
      <c r="AV57" s="135"/>
      <c r="AW57" s="135"/>
      <c r="AX57" s="135"/>
      <c r="AY57" s="135"/>
      <c r="AZ57" s="135"/>
    </row>
    <row r="58" spans="1:52" ht="68.25" customHeight="1">
      <c r="A58" s="76">
        <v>4.0999999999999996</v>
      </c>
      <c r="B58" s="847" t="s">
        <v>524</v>
      </c>
      <c r="C58" s="847"/>
      <c r="D58" s="847"/>
      <c r="E58" s="847"/>
      <c r="F58" s="847"/>
      <c r="G58" s="80"/>
      <c r="H58" s="80"/>
      <c r="AB58" s="218"/>
      <c r="AC58" s="219"/>
      <c r="AQ58" s="138"/>
      <c r="AR58" s="138"/>
      <c r="AS58" s="138"/>
      <c r="AT58" s="138"/>
      <c r="AU58" s="138"/>
      <c r="AV58" s="138"/>
      <c r="AW58" s="138"/>
      <c r="AX58" s="138"/>
      <c r="AY58" s="138"/>
      <c r="AZ58" s="138"/>
    </row>
    <row r="59" spans="1:52" ht="104.25" customHeight="1">
      <c r="A59" s="76">
        <v>4.2</v>
      </c>
      <c r="B59" s="847" t="s">
        <v>525</v>
      </c>
      <c r="C59" s="847"/>
      <c r="D59" s="847"/>
      <c r="E59" s="847"/>
      <c r="F59" s="847"/>
      <c r="G59" s="80"/>
      <c r="H59" s="80"/>
      <c r="AB59" s="218"/>
      <c r="AC59" s="219"/>
      <c r="AQ59" s="138"/>
      <c r="AR59" s="138"/>
      <c r="AS59" s="138"/>
      <c r="AT59" s="138"/>
      <c r="AU59" s="138"/>
      <c r="AV59" s="138"/>
      <c r="AW59" s="138"/>
      <c r="AX59" s="138"/>
      <c r="AY59" s="138"/>
      <c r="AZ59" s="138"/>
    </row>
    <row r="60" spans="1:52" ht="21" customHeight="1">
      <c r="A60" s="76"/>
      <c r="B60" s="847"/>
      <c r="C60" s="847"/>
      <c r="D60" s="847"/>
      <c r="E60" s="847"/>
      <c r="F60" s="847"/>
      <c r="G60" s="80"/>
      <c r="H60" s="80"/>
      <c r="AB60" s="218"/>
      <c r="AC60" s="219"/>
      <c r="AQ60" s="138"/>
      <c r="AR60" s="138"/>
      <c r="AS60" s="138"/>
      <c r="AT60" s="138"/>
      <c r="AU60" s="138"/>
      <c r="AV60" s="138"/>
      <c r="AW60" s="138"/>
      <c r="AX60" s="138"/>
      <c r="AY60" s="138"/>
      <c r="AZ60" s="138"/>
    </row>
    <row r="61" spans="1:52" ht="59.25" customHeight="1">
      <c r="A61" s="76">
        <v>4.3</v>
      </c>
      <c r="B61" s="847" t="s">
        <v>526</v>
      </c>
      <c r="C61" s="847"/>
      <c r="D61" s="847"/>
      <c r="E61" s="847"/>
      <c r="F61" s="847"/>
      <c r="G61" s="80"/>
      <c r="H61" s="80"/>
      <c r="AB61" s="218"/>
      <c r="AC61" s="219"/>
      <c r="AQ61" s="138"/>
      <c r="AR61" s="138"/>
      <c r="AS61" s="138"/>
      <c r="AT61" s="138"/>
      <c r="AU61" s="138"/>
      <c r="AV61" s="138"/>
      <c r="AW61" s="138"/>
      <c r="AX61" s="138"/>
      <c r="AY61" s="138"/>
      <c r="AZ61" s="138"/>
    </row>
    <row r="62" spans="1:52" ht="14.25" customHeight="1">
      <c r="A62" s="76"/>
      <c r="B62" s="847"/>
      <c r="C62" s="847"/>
      <c r="D62" s="847"/>
      <c r="E62" s="847"/>
      <c r="F62" s="847"/>
      <c r="G62" s="80"/>
      <c r="H62" s="80"/>
      <c r="AB62" s="218"/>
      <c r="AC62" s="219"/>
      <c r="AQ62" s="138"/>
      <c r="AR62" s="138"/>
      <c r="AS62" s="138"/>
      <c r="AT62" s="138"/>
      <c r="AU62" s="138"/>
      <c r="AV62" s="138"/>
      <c r="AW62" s="138"/>
      <c r="AX62" s="138"/>
      <c r="AY62" s="138"/>
      <c r="AZ62" s="138"/>
    </row>
    <row r="63" spans="1:52" ht="21" customHeight="1">
      <c r="A63" s="60">
        <v>5</v>
      </c>
      <c r="B63" s="853" t="s">
        <v>66</v>
      </c>
      <c r="C63" s="853"/>
      <c r="D63" s="853"/>
      <c r="E63" s="853"/>
      <c r="F63" s="853"/>
      <c r="G63" s="36"/>
      <c r="H63" s="36"/>
      <c r="AB63" s="218"/>
      <c r="AC63" s="219"/>
      <c r="AQ63" s="138"/>
      <c r="AR63" s="138"/>
      <c r="AS63" s="138"/>
      <c r="AT63" s="138"/>
      <c r="AU63" s="138"/>
      <c r="AV63" s="138"/>
      <c r="AW63" s="138"/>
      <c r="AX63" s="138"/>
      <c r="AY63" s="138"/>
      <c r="AZ63" s="138"/>
    </row>
    <row r="64" spans="1:52" s="24" customFormat="1" ht="223.5" customHeight="1">
      <c r="A64" s="76">
        <v>5.0999999999999996</v>
      </c>
      <c r="B64" s="847" t="s">
        <v>527</v>
      </c>
      <c r="C64" s="847"/>
      <c r="D64" s="847"/>
      <c r="E64" s="847"/>
      <c r="F64" s="847"/>
      <c r="G64" s="80"/>
      <c r="H64" s="80"/>
      <c r="I64" s="59"/>
      <c r="J64" s="59"/>
      <c r="K64" s="59"/>
      <c r="L64" s="59"/>
      <c r="M64" s="59"/>
      <c r="N64" s="59"/>
      <c r="O64" s="59"/>
      <c r="P64" s="59"/>
      <c r="Q64" s="59"/>
      <c r="R64" s="59"/>
      <c r="S64" s="59"/>
      <c r="T64" s="59"/>
      <c r="U64" s="59"/>
      <c r="V64" s="59"/>
      <c r="W64" s="59"/>
      <c r="X64" s="59"/>
      <c r="Y64" s="59"/>
      <c r="Z64" s="59"/>
      <c r="AA64" s="59"/>
      <c r="AB64" s="218"/>
      <c r="AC64" s="219"/>
      <c r="AD64" s="215"/>
      <c r="AE64" s="215"/>
      <c r="AF64" s="59"/>
      <c r="AG64" s="59"/>
      <c r="AH64" s="59"/>
      <c r="AI64" s="59"/>
      <c r="AJ64" s="59"/>
      <c r="AK64" s="59"/>
      <c r="AL64" s="59"/>
      <c r="AM64" s="59"/>
      <c r="AN64" s="59"/>
      <c r="AO64" s="59"/>
      <c r="AP64" s="59"/>
      <c r="AQ64" s="135"/>
      <c r="AR64" s="135"/>
      <c r="AS64" s="135"/>
      <c r="AT64" s="135"/>
      <c r="AU64" s="135"/>
      <c r="AV64" s="135"/>
      <c r="AW64" s="135"/>
      <c r="AX64" s="135"/>
      <c r="AY64" s="135"/>
      <c r="AZ64" s="135"/>
    </row>
    <row r="65" spans="1:52" s="24" customFormat="1" ht="33" customHeight="1">
      <c r="A65" s="76">
        <v>6</v>
      </c>
      <c r="B65" s="847" t="s">
        <v>67</v>
      </c>
      <c r="C65" s="847"/>
      <c r="D65" s="847"/>
      <c r="E65" s="847"/>
      <c r="F65" s="847"/>
      <c r="G65" s="80"/>
      <c r="H65" s="80"/>
      <c r="I65" s="59"/>
      <c r="J65" s="59"/>
      <c r="K65" s="59"/>
      <c r="L65" s="59"/>
      <c r="M65" s="59"/>
      <c r="N65" s="59"/>
      <c r="O65" s="59"/>
      <c r="P65" s="59"/>
      <c r="Q65" s="59"/>
      <c r="R65" s="59"/>
      <c r="S65" s="59"/>
      <c r="T65" s="59"/>
      <c r="U65" s="59"/>
      <c r="V65" s="59"/>
      <c r="W65" s="59"/>
      <c r="X65" s="59"/>
      <c r="Y65" s="59"/>
      <c r="Z65" s="59"/>
      <c r="AA65" s="59"/>
      <c r="AB65" s="218"/>
      <c r="AC65" s="219"/>
      <c r="AD65" s="215"/>
      <c r="AE65" s="215"/>
      <c r="AF65" s="59"/>
      <c r="AG65" s="59"/>
      <c r="AH65" s="59"/>
      <c r="AI65" s="59"/>
      <c r="AJ65" s="59"/>
      <c r="AK65" s="59"/>
      <c r="AL65" s="59"/>
      <c r="AM65" s="59"/>
      <c r="AN65" s="59"/>
      <c r="AO65" s="59"/>
      <c r="AP65" s="59"/>
      <c r="AQ65" s="135"/>
      <c r="AR65" s="135"/>
      <c r="AS65" s="135"/>
      <c r="AT65" s="135"/>
      <c r="AU65" s="135"/>
      <c r="AV65" s="135"/>
      <c r="AW65" s="135"/>
      <c r="AX65" s="135"/>
      <c r="AY65" s="135"/>
      <c r="AZ65" s="135"/>
    </row>
    <row r="66" spans="1:52" s="24" customFormat="1" ht="26.1" customHeight="1">
      <c r="A66" s="60"/>
      <c r="B66" s="52" t="s">
        <v>361</v>
      </c>
      <c r="C66" s="32" t="s">
        <v>68</v>
      </c>
      <c r="D66" s="29"/>
      <c r="E66" s="74" t="s">
        <v>69</v>
      </c>
      <c r="G66" s="85"/>
      <c r="H66" s="85"/>
      <c r="I66" s="85"/>
      <c r="J66" s="85"/>
      <c r="K66" s="85"/>
      <c r="L66" s="85"/>
      <c r="M66" s="85"/>
      <c r="N66" s="85"/>
      <c r="O66" s="85"/>
      <c r="P66" s="85"/>
      <c r="Q66" s="85"/>
      <c r="R66" s="85"/>
      <c r="S66" s="85"/>
      <c r="T66" s="85"/>
      <c r="U66" s="85"/>
      <c r="V66" s="85"/>
      <c r="W66" s="85"/>
      <c r="X66" s="85"/>
      <c r="Y66" s="85"/>
      <c r="Z66" s="85"/>
      <c r="AA66" s="85"/>
      <c r="AB66" s="62"/>
      <c r="AC66" s="219"/>
      <c r="AD66" s="461"/>
      <c r="AE66" s="461"/>
      <c r="AF66" s="85"/>
      <c r="AG66" s="85"/>
      <c r="AH66" s="85"/>
      <c r="AI66" s="85"/>
      <c r="AJ66" s="85"/>
      <c r="AK66" s="85"/>
      <c r="AL66" s="85"/>
      <c r="AM66" s="85"/>
      <c r="AN66" s="85"/>
      <c r="AO66" s="85"/>
      <c r="AP66" s="85"/>
      <c r="AQ66" s="135"/>
      <c r="AR66" s="135"/>
      <c r="AS66" s="135"/>
      <c r="AT66" s="135"/>
      <c r="AU66" s="135"/>
      <c r="AV66" s="135"/>
      <c r="AW66" s="135"/>
      <c r="AX66" s="135"/>
      <c r="AY66" s="135"/>
      <c r="AZ66" s="135"/>
    </row>
    <row r="67" spans="1:52" s="24" customFormat="1" ht="26.1" customHeight="1">
      <c r="A67" s="60"/>
      <c r="B67" s="52" t="s">
        <v>362</v>
      </c>
      <c r="C67" s="32" t="s">
        <v>804</v>
      </c>
      <c r="D67" s="29"/>
      <c r="E67" s="74" t="s">
        <v>805</v>
      </c>
      <c r="G67" s="85"/>
      <c r="H67" s="85"/>
      <c r="I67" s="85"/>
      <c r="J67" s="85"/>
      <c r="K67" s="85"/>
      <c r="L67" s="85"/>
      <c r="M67" s="85"/>
      <c r="N67" s="85"/>
      <c r="O67" s="85"/>
      <c r="P67" s="85"/>
      <c r="Q67" s="85"/>
      <c r="R67" s="85"/>
      <c r="S67" s="85"/>
      <c r="T67" s="85"/>
      <c r="U67" s="85"/>
      <c r="V67" s="85"/>
      <c r="W67" s="85"/>
      <c r="X67" s="85"/>
      <c r="Y67" s="85"/>
      <c r="Z67" s="85"/>
      <c r="AA67" s="85"/>
      <c r="AB67" s="62"/>
      <c r="AC67" s="219"/>
      <c r="AD67" s="461"/>
      <c r="AE67" s="461"/>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363</v>
      </c>
      <c r="C68" s="32" t="s">
        <v>70</v>
      </c>
      <c r="D68" s="29"/>
      <c r="E68" s="74" t="s">
        <v>71</v>
      </c>
      <c r="G68" s="85"/>
      <c r="H68" s="85"/>
      <c r="I68" s="85"/>
      <c r="J68" s="85"/>
      <c r="K68" s="85"/>
      <c r="L68" s="85"/>
      <c r="M68" s="85"/>
      <c r="N68" s="85"/>
      <c r="O68" s="85"/>
      <c r="P68" s="85"/>
      <c r="Q68" s="85"/>
      <c r="R68" s="85"/>
      <c r="S68" s="85"/>
      <c r="T68" s="85"/>
      <c r="U68" s="85"/>
      <c r="V68" s="85"/>
      <c r="W68" s="85"/>
      <c r="X68" s="85"/>
      <c r="Y68" s="85"/>
      <c r="Z68" s="85"/>
      <c r="AA68" s="85"/>
      <c r="AB68" s="63"/>
      <c r="AC68" s="219"/>
      <c r="AD68" s="461"/>
      <c r="AE68" s="461"/>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72</v>
      </c>
      <c r="C69" s="32" t="s">
        <v>73</v>
      </c>
      <c r="D69" s="29"/>
      <c r="E69" s="74" t="s">
        <v>74</v>
      </c>
      <c r="G69" s="85"/>
      <c r="H69" s="85"/>
      <c r="I69" s="85"/>
      <c r="J69" s="85"/>
      <c r="K69" s="85"/>
      <c r="L69" s="85"/>
      <c r="M69" s="85"/>
      <c r="N69" s="85"/>
      <c r="O69" s="85"/>
      <c r="P69" s="85"/>
      <c r="Q69" s="85"/>
      <c r="R69" s="85"/>
      <c r="S69" s="85"/>
      <c r="T69" s="85"/>
      <c r="U69" s="85"/>
      <c r="V69" s="85"/>
      <c r="W69" s="85"/>
      <c r="X69" s="85"/>
      <c r="Y69" s="85"/>
      <c r="Z69" s="85"/>
      <c r="AA69" s="85"/>
      <c r="AB69" s="63"/>
      <c r="AC69" s="219"/>
      <c r="AD69" s="461"/>
      <c r="AE69" s="461"/>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75</v>
      </c>
      <c r="C70" s="32" t="s">
        <v>76</v>
      </c>
      <c r="D70" s="29"/>
      <c r="E70" s="74" t="s">
        <v>77</v>
      </c>
      <c r="G70" s="85"/>
      <c r="H70" s="85"/>
      <c r="I70" s="85"/>
      <c r="J70" s="84"/>
      <c r="K70" s="84"/>
      <c r="L70" s="84"/>
      <c r="M70" s="84"/>
      <c r="N70" s="84"/>
      <c r="O70" s="84"/>
      <c r="P70" s="84"/>
      <c r="Q70" s="84"/>
      <c r="R70" s="84"/>
      <c r="S70" s="84"/>
      <c r="T70" s="84"/>
      <c r="U70" s="84"/>
      <c r="V70" s="84"/>
      <c r="W70" s="84"/>
      <c r="X70" s="84"/>
      <c r="Y70" s="84"/>
      <c r="Z70" s="84"/>
      <c r="AA70" s="84"/>
      <c r="AB70" s="63"/>
      <c r="AC70" s="219"/>
      <c r="AD70" s="461"/>
      <c r="AE70" s="461"/>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78</v>
      </c>
      <c r="C71" s="32" t="s">
        <v>79</v>
      </c>
      <c r="D71" s="29"/>
      <c r="E71" s="74" t="s">
        <v>81</v>
      </c>
      <c r="G71" s="85"/>
      <c r="H71" s="85"/>
      <c r="I71" s="85"/>
      <c r="J71" s="85"/>
      <c r="K71" s="85"/>
      <c r="L71" s="85"/>
      <c r="M71" s="85"/>
      <c r="N71" s="85"/>
      <c r="O71" s="85"/>
      <c r="P71" s="85"/>
      <c r="Q71" s="85"/>
      <c r="R71" s="85"/>
      <c r="S71" s="85"/>
      <c r="T71" s="85"/>
      <c r="U71" s="85"/>
      <c r="V71" s="85"/>
      <c r="W71" s="85"/>
      <c r="X71" s="85"/>
      <c r="Y71" s="85"/>
      <c r="Z71" s="85"/>
      <c r="AA71" s="85"/>
      <c r="AB71" s="63"/>
      <c r="AC71" s="219"/>
      <c r="AD71" s="461"/>
      <c r="AE71" s="461"/>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s="24" customFormat="1" ht="26.1" customHeight="1">
      <c r="A72" s="60"/>
      <c r="B72" s="52" t="s">
        <v>82</v>
      </c>
      <c r="C72" s="32" t="s">
        <v>83</v>
      </c>
      <c r="D72" s="29"/>
      <c r="E72" s="74" t="s">
        <v>84</v>
      </c>
      <c r="G72" s="85"/>
      <c r="H72" s="85"/>
      <c r="I72" s="85"/>
      <c r="J72" s="85"/>
      <c r="K72" s="85"/>
      <c r="L72" s="85"/>
      <c r="M72" s="85"/>
      <c r="N72" s="85"/>
      <c r="O72" s="85"/>
      <c r="P72" s="85"/>
      <c r="Q72" s="85"/>
      <c r="R72" s="85"/>
      <c r="S72" s="85"/>
      <c r="T72" s="85"/>
      <c r="U72" s="85"/>
      <c r="V72" s="85"/>
      <c r="W72" s="85"/>
      <c r="X72" s="85"/>
      <c r="Y72" s="85"/>
      <c r="Z72" s="85"/>
      <c r="AA72" s="85"/>
      <c r="AB72" s="63"/>
      <c r="AC72" s="219"/>
      <c r="AD72" s="461"/>
      <c r="AE72" s="461"/>
      <c r="AF72" s="85"/>
      <c r="AG72" s="85"/>
      <c r="AH72" s="85"/>
      <c r="AI72" s="85"/>
      <c r="AJ72" s="85"/>
      <c r="AK72" s="85"/>
      <c r="AL72" s="85"/>
      <c r="AM72" s="85"/>
      <c r="AN72" s="85"/>
      <c r="AO72" s="85"/>
      <c r="AP72" s="85"/>
      <c r="AQ72" s="135"/>
      <c r="AR72" s="135"/>
      <c r="AS72" s="135"/>
      <c r="AT72" s="135"/>
      <c r="AU72" s="135"/>
      <c r="AV72" s="135"/>
      <c r="AW72" s="135"/>
      <c r="AX72" s="135"/>
      <c r="AY72" s="135"/>
      <c r="AZ72" s="135"/>
    </row>
    <row r="73" spans="1:52" ht="26.1" customHeight="1">
      <c r="A73" s="60"/>
      <c r="B73" s="52" t="s">
        <v>85</v>
      </c>
      <c r="C73" s="32" t="s">
        <v>86</v>
      </c>
      <c r="E73" s="74" t="s">
        <v>87</v>
      </c>
      <c r="F73" s="24"/>
      <c r="G73" s="84"/>
      <c r="H73" s="84"/>
      <c r="I73" s="85"/>
      <c r="J73" s="84"/>
      <c r="K73" s="84"/>
      <c r="L73" s="84"/>
      <c r="M73" s="84"/>
      <c r="N73" s="84"/>
      <c r="O73" s="84"/>
      <c r="P73" s="84"/>
      <c r="Q73" s="84"/>
      <c r="R73" s="84"/>
      <c r="S73" s="84"/>
      <c r="T73" s="84"/>
      <c r="U73" s="84"/>
      <c r="V73" s="84"/>
      <c r="W73" s="84"/>
      <c r="X73" s="84"/>
      <c r="Y73" s="84"/>
      <c r="Z73" s="84"/>
      <c r="AA73" s="84"/>
      <c r="AB73" s="63"/>
      <c r="AC73" s="219"/>
      <c r="AD73" s="462"/>
      <c r="AE73" s="462"/>
      <c r="AF73" s="84"/>
      <c r="AG73" s="84"/>
      <c r="AH73" s="84"/>
      <c r="AI73" s="84"/>
      <c r="AJ73" s="84"/>
      <c r="AK73" s="84"/>
      <c r="AL73" s="84"/>
      <c r="AM73" s="84"/>
      <c r="AN73" s="84"/>
      <c r="AO73" s="84"/>
      <c r="AP73" s="84"/>
      <c r="AQ73" s="138"/>
      <c r="AR73" s="138"/>
      <c r="AS73" s="138"/>
      <c r="AT73" s="138"/>
      <c r="AU73" s="138"/>
      <c r="AV73" s="138"/>
      <c r="AW73" s="138"/>
      <c r="AX73" s="138"/>
      <c r="AY73" s="138"/>
      <c r="AZ73" s="138"/>
    </row>
    <row r="74" spans="1:52" ht="26.1" customHeight="1">
      <c r="A74" s="60"/>
      <c r="B74" s="52" t="s">
        <v>19</v>
      </c>
      <c r="C74" s="32" t="s">
        <v>88</v>
      </c>
      <c r="E74" s="74" t="s">
        <v>89</v>
      </c>
      <c r="F74" s="24"/>
      <c r="G74" s="84"/>
      <c r="H74" s="84"/>
      <c r="I74" s="85"/>
      <c r="J74" s="84"/>
      <c r="K74" s="84"/>
      <c r="L74" s="84"/>
      <c r="M74" s="84"/>
      <c r="N74" s="84"/>
      <c r="O74" s="84"/>
      <c r="P74" s="84"/>
      <c r="Q74" s="84"/>
      <c r="R74" s="84"/>
      <c r="S74" s="84"/>
      <c r="T74" s="84"/>
      <c r="U74" s="84"/>
      <c r="V74" s="84"/>
      <c r="W74" s="84"/>
      <c r="X74" s="84"/>
      <c r="Y74" s="84"/>
      <c r="Z74" s="84"/>
      <c r="AA74" s="84"/>
      <c r="AB74" s="63"/>
      <c r="AC74" s="219"/>
      <c r="AD74" s="462"/>
      <c r="AE74" s="462"/>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52"/>
      <c r="B75" s="52" t="s">
        <v>90</v>
      </c>
      <c r="C75" s="32" t="s">
        <v>91</v>
      </c>
      <c r="E75" s="74" t="s">
        <v>92</v>
      </c>
      <c r="F75" s="25"/>
      <c r="G75" s="84"/>
      <c r="H75" s="84"/>
      <c r="I75" s="85"/>
      <c r="J75" s="84"/>
      <c r="K75" s="84"/>
      <c r="L75" s="84"/>
      <c r="M75" s="84"/>
      <c r="N75" s="84"/>
      <c r="O75" s="84"/>
      <c r="P75" s="84"/>
      <c r="Q75" s="84"/>
      <c r="R75" s="84"/>
      <c r="S75" s="84"/>
      <c r="T75" s="84"/>
      <c r="U75" s="84"/>
      <c r="V75" s="84"/>
      <c r="W75" s="84"/>
      <c r="X75" s="84"/>
      <c r="Y75" s="84"/>
      <c r="Z75" s="84"/>
      <c r="AA75" s="84"/>
      <c r="AB75" s="63"/>
      <c r="AC75" s="219"/>
      <c r="AD75" s="462"/>
      <c r="AE75" s="462"/>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52"/>
      <c r="B76" s="52" t="s">
        <v>93</v>
      </c>
      <c r="C76" s="32" t="s">
        <v>94</v>
      </c>
      <c r="E76" s="74" t="s">
        <v>95</v>
      </c>
      <c r="F76" s="25"/>
      <c r="G76" s="84"/>
      <c r="H76" s="84"/>
      <c r="I76" s="85"/>
      <c r="J76" s="84"/>
      <c r="K76" s="84"/>
      <c r="L76" s="84"/>
      <c r="M76" s="84"/>
      <c r="N76" s="84"/>
      <c r="O76" s="84"/>
      <c r="P76" s="84"/>
      <c r="Q76" s="84"/>
      <c r="R76" s="84"/>
      <c r="S76" s="84"/>
      <c r="T76" s="84"/>
      <c r="U76" s="84"/>
      <c r="V76" s="84"/>
      <c r="W76" s="84"/>
      <c r="X76" s="84"/>
      <c r="Y76" s="84"/>
      <c r="Z76" s="84"/>
      <c r="AA76" s="84"/>
      <c r="AB76" s="63"/>
      <c r="AC76" s="219"/>
      <c r="AD76" s="462"/>
      <c r="AE76" s="462"/>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26.1" customHeight="1">
      <c r="A77" s="52"/>
      <c r="B77" s="52" t="s">
        <v>96</v>
      </c>
      <c r="C77" s="32" t="s">
        <v>97</v>
      </c>
      <c r="E77" s="74" t="s">
        <v>98</v>
      </c>
      <c r="F77" s="25"/>
      <c r="G77" s="84"/>
      <c r="H77" s="84"/>
      <c r="I77" s="85"/>
      <c r="J77" s="84"/>
      <c r="K77" s="84"/>
      <c r="L77" s="84"/>
      <c r="M77" s="84"/>
      <c r="N77" s="84"/>
      <c r="O77" s="84"/>
      <c r="P77" s="84"/>
      <c r="Q77" s="84"/>
      <c r="R77" s="84"/>
      <c r="S77" s="84"/>
      <c r="T77" s="84"/>
      <c r="U77" s="84"/>
      <c r="V77" s="84"/>
      <c r="W77" s="84"/>
      <c r="X77" s="84"/>
      <c r="Y77" s="84"/>
      <c r="Z77" s="84"/>
      <c r="AA77" s="84"/>
      <c r="AB77" s="63"/>
      <c r="AC77" s="219"/>
      <c r="AD77" s="462"/>
      <c r="AE77" s="462"/>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41.25" customHeight="1">
      <c r="A78" s="52"/>
      <c r="B78" s="52" t="s">
        <v>803</v>
      </c>
      <c r="C78" s="660" t="s">
        <v>100</v>
      </c>
      <c r="D78" s="660"/>
      <c r="E78" s="81" t="s">
        <v>99</v>
      </c>
      <c r="F78" s="25"/>
      <c r="G78" s="84"/>
      <c r="H78" s="84"/>
      <c r="I78" s="85"/>
      <c r="J78" s="85"/>
      <c r="K78" s="85"/>
      <c r="L78" s="85"/>
      <c r="M78" s="85"/>
      <c r="N78" s="85"/>
      <c r="O78" s="85"/>
      <c r="P78" s="85"/>
      <c r="Q78" s="85"/>
      <c r="R78" s="85"/>
      <c r="S78" s="85"/>
      <c r="T78" s="85"/>
      <c r="U78" s="85"/>
      <c r="V78" s="85"/>
      <c r="W78" s="85"/>
      <c r="X78" s="85"/>
      <c r="Y78" s="85"/>
      <c r="Z78" s="85"/>
      <c r="AA78" s="85"/>
      <c r="AB78" s="218"/>
      <c r="AC78" s="219"/>
      <c r="AD78" s="462"/>
      <c r="AE78" s="462"/>
      <c r="AF78" s="84"/>
      <c r="AG78" s="84"/>
      <c r="AH78" s="84"/>
      <c r="AI78" s="84"/>
      <c r="AJ78" s="84"/>
      <c r="AK78" s="84"/>
      <c r="AL78" s="84"/>
      <c r="AM78" s="84"/>
      <c r="AN78" s="84"/>
      <c r="AO78" s="84"/>
      <c r="AP78" s="84"/>
      <c r="AQ78" s="138"/>
      <c r="AR78" s="138"/>
      <c r="AS78" s="138"/>
      <c r="AT78" s="138"/>
      <c r="AU78" s="138"/>
      <c r="AV78" s="138"/>
      <c r="AW78" s="138"/>
      <c r="AX78" s="138"/>
      <c r="AY78" s="138"/>
      <c r="AZ78" s="138"/>
    </row>
    <row r="79" spans="1:52" ht="38.25" customHeight="1">
      <c r="B79" s="847" t="s">
        <v>101</v>
      </c>
      <c r="C79" s="847"/>
      <c r="D79" s="847"/>
      <c r="E79" s="847"/>
      <c r="F79" s="847"/>
      <c r="G79" s="80"/>
      <c r="H79" s="80"/>
      <c r="AB79" s="218"/>
      <c r="AC79" s="219"/>
      <c r="AQ79" s="138"/>
      <c r="AR79" s="138"/>
      <c r="AS79" s="138"/>
      <c r="AT79" s="138"/>
      <c r="AU79" s="138"/>
      <c r="AV79" s="138"/>
      <c r="AW79" s="138"/>
      <c r="AX79" s="138"/>
      <c r="AY79" s="138"/>
      <c r="AZ79" s="138"/>
    </row>
    <row r="80" spans="1:52" ht="60" customHeight="1">
      <c r="A80" s="76">
        <v>7</v>
      </c>
      <c r="B80" s="847" t="s">
        <v>106</v>
      </c>
      <c r="C80" s="847"/>
      <c r="D80" s="847"/>
      <c r="E80" s="847"/>
      <c r="F80" s="847"/>
      <c r="G80" s="80"/>
      <c r="H80" s="80"/>
      <c r="AB80" s="218"/>
      <c r="AC80" s="219"/>
      <c r="AQ80" s="138"/>
      <c r="AR80" s="138"/>
      <c r="AS80" s="138"/>
      <c r="AT80" s="138"/>
      <c r="AU80" s="138"/>
      <c r="AV80" s="138"/>
      <c r="AW80" s="138"/>
      <c r="AX80" s="138"/>
      <c r="AY80" s="138"/>
      <c r="AZ80" s="138"/>
    </row>
    <row r="81" spans="1:52" ht="46.5" customHeight="1">
      <c r="A81" s="76">
        <v>8</v>
      </c>
      <c r="B81" s="847" t="s">
        <v>107</v>
      </c>
      <c r="C81" s="847"/>
      <c r="D81" s="847"/>
      <c r="E81" s="847"/>
      <c r="F81" s="847"/>
      <c r="G81" s="80"/>
      <c r="H81" s="80"/>
      <c r="AB81" s="218"/>
      <c r="AC81" s="219"/>
      <c r="AQ81" s="138"/>
      <c r="AR81" s="138"/>
      <c r="AS81" s="138"/>
      <c r="AT81" s="138"/>
      <c r="AU81" s="138"/>
      <c r="AV81" s="138"/>
      <c r="AW81" s="138"/>
      <c r="AX81" s="138"/>
      <c r="AY81" s="138"/>
      <c r="AZ81" s="138"/>
    </row>
    <row r="82" spans="1:52" ht="62.25" customHeight="1">
      <c r="A82" s="76">
        <v>9</v>
      </c>
      <c r="B82" s="847" t="s">
        <v>108</v>
      </c>
      <c r="C82" s="847"/>
      <c r="D82" s="847"/>
      <c r="E82" s="847"/>
      <c r="F82" s="847"/>
      <c r="G82" s="80"/>
      <c r="H82" s="80"/>
      <c r="AB82" s="218"/>
      <c r="AC82" s="219"/>
      <c r="AQ82" s="138"/>
      <c r="AR82" s="138"/>
      <c r="AS82" s="138"/>
      <c r="AT82" s="138"/>
      <c r="AU82" s="138"/>
      <c r="AV82" s="138"/>
      <c r="AW82" s="138"/>
      <c r="AX82" s="138"/>
      <c r="AY82" s="138"/>
      <c r="AZ82" s="138"/>
    </row>
    <row r="83" spans="1:52" ht="57" customHeight="1">
      <c r="A83" s="76">
        <v>10</v>
      </c>
      <c r="B83" s="847" t="s">
        <v>109</v>
      </c>
      <c r="C83" s="847"/>
      <c r="D83" s="847"/>
      <c r="E83" s="847"/>
      <c r="F83" s="847"/>
      <c r="G83" s="80"/>
      <c r="H83" s="80"/>
      <c r="AB83" s="218"/>
      <c r="AC83" s="219"/>
      <c r="AQ83" s="138"/>
      <c r="AR83" s="138"/>
      <c r="AS83" s="138"/>
      <c r="AT83" s="138"/>
      <c r="AU83" s="138"/>
      <c r="AV83" s="138"/>
      <c r="AW83" s="138"/>
      <c r="AX83" s="138"/>
      <c r="AY83" s="138"/>
      <c r="AZ83" s="138"/>
    </row>
    <row r="84" spans="1:52" ht="21.75" customHeight="1">
      <c r="A84" s="76">
        <v>11</v>
      </c>
      <c r="B84" s="847" t="s">
        <v>110</v>
      </c>
      <c r="C84" s="847"/>
      <c r="D84" s="847"/>
      <c r="E84" s="847"/>
      <c r="F84" s="847"/>
      <c r="G84" s="80"/>
      <c r="H84" s="80"/>
      <c r="AB84" s="218"/>
      <c r="AC84" s="219"/>
      <c r="AQ84" s="138"/>
      <c r="AR84" s="138"/>
      <c r="AS84" s="138"/>
      <c r="AT84" s="138"/>
      <c r="AU84" s="138"/>
      <c r="AV84" s="138"/>
      <c r="AW84" s="138"/>
      <c r="AX84" s="138"/>
      <c r="AY84" s="138"/>
      <c r="AZ84" s="138"/>
    </row>
    <row r="85" spans="1:52" ht="79.5" customHeight="1">
      <c r="A85" s="76">
        <v>12</v>
      </c>
      <c r="B85" s="847" t="s">
        <v>336</v>
      </c>
      <c r="C85" s="847"/>
      <c r="D85" s="847"/>
      <c r="E85" s="847"/>
      <c r="F85" s="847"/>
      <c r="G85" s="25"/>
      <c r="L85" s="433">
        <f>'Names of Bidder'!J6</f>
        <v>2</v>
      </c>
      <c r="AB85" s="218"/>
      <c r="AC85" s="219"/>
      <c r="AQ85" s="138"/>
      <c r="AR85" s="138"/>
      <c r="AS85" s="138"/>
      <c r="AT85" s="138"/>
      <c r="AU85" s="138"/>
      <c r="AV85" s="138"/>
      <c r="AW85" s="138"/>
      <c r="AX85" s="138"/>
      <c r="AY85" s="138"/>
      <c r="AZ85" s="138"/>
    </row>
    <row r="86" spans="1:52" ht="67.5" customHeight="1">
      <c r="A86" s="76">
        <v>13</v>
      </c>
      <c r="B86" s="86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6" s="864"/>
      <c r="D86" s="864"/>
      <c r="E86" s="864"/>
      <c r="F86" s="864"/>
      <c r="G86" s="25"/>
      <c r="H86" s="80"/>
      <c r="L86" s="96">
        <f>'Names of Bidder'!J8</f>
        <v>2</v>
      </c>
      <c r="AB86" s="218"/>
      <c r="AC86" s="219"/>
      <c r="AQ86" s="138"/>
      <c r="AR86" s="138"/>
      <c r="AS86" s="138"/>
      <c r="AT86" s="138"/>
      <c r="AU86" s="138"/>
      <c r="AV86" s="138"/>
      <c r="AW86" s="138"/>
      <c r="AX86" s="138"/>
      <c r="AY86" s="138"/>
      <c r="AZ86" s="138"/>
    </row>
    <row r="87" spans="1:52" ht="100.5" customHeight="1">
      <c r="A87" s="76">
        <v>14</v>
      </c>
      <c r="B87" s="847" t="s">
        <v>305</v>
      </c>
      <c r="C87" s="847"/>
      <c r="D87" s="847"/>
      <c r="E87" s="847"/>
      <c r="F87" s="847"/>
      <c r="G87" s="80"/>
      <c r="H87" s="80"/>
      <c r="AB87" s="218"/>
      <c r="AC87" s="219"/>
      <c r="AQ87" s="138"/>
      <c r="AR87" s="138"/>
      <c r="AS87" s="138"/>
      <c r="AT87" s="138"/>
      <c r="AU87" s="138"/>
      <c r="AV87" s="138"/>
      <c r="AW87" s="138"/>
      <c r="AX87" s="138"/>
      <c r="AY87" s="138"/>
      <c r="AZ87" s="138"/>
    </row>
    <row r="88" spans="1:52" ht="30" customHeight="1">
      <c r="A88" s="82"/>
      <c r="B88" s="29" t="str">
        <f>IF(ISERROR("Dated this " &amp; AI6 &amp; LOOKUP(AI6,AG1:AG35,AH1:AH35) &amp; " day of " &amp; AI8 &amp; " " &amp;AI9), "", "Dated this " &amp; AI6 &amp; LOOKUP(AI6,AG1:AG35,AH1:AH35) &amp; " day of " &amp; AI8 &amp; " " &amp;AI9)</f>
        <v/>
      </c>
      <c r="E88" s="64"/>
      <c r="F88" s="64"/>
      <c r="G88" s="64"/>
      <c r="H88" s="64"/>
      <c r="AB88" s="218"/>
      <c r="AC88" s="219"/>
      <c r="AQ88" s="138"/>
      <c r="AR88" s="138"/>
      <c r="AS88" s="138"/>
      <c r="AT88" s="138"/>
      <c r="AU88" s="138"/>
      <c r="AV88" s="138"/>
      <c r="AW88" s="138"/>
      <c r="AX88" s="138"/>
      <c r="AY88" s="138"/>
      <c r="AZ88" s="138"/>
    </row>
    <row r="89" spans="1:52" ht="30" customHeight="1">
      <c r="A89" s="82"/>
      <c r="B89" s="38" t="s">
        <v>306</v>
      </c>
      <c r="C89" s="25"/>
      <c r="D89" s="32"/>
      <c r="E89" s="32"/>
      <c r="F89" s="32"/>
      <c r="G89" s="32"/>
      <c r="H89" s="32"/>
      <c r="AB89" s="218"/>
      <c r="AC89" s="219"/>
      <c r="AQ89" s="138"/>
      <c r="AR89" s="138"/>
      <c r="AS89" s="138"/>
      <c r="AT89" s="138"/>
      <c r="AU89" s="138"/>
      <c r="AV89" s="138"/>
      <c r="AW89" s="138"/>
      <c r="AX89" s="138"/>
      <c r="AY89" s="138"/>
      <c r="AZ89" s="138"/>
    </row>
    <row r="90" spans="1:52" ht="15.95" customHeight="1">
      <c r="A90" s="82"/>
      <c r="B90" s="60"/>
      <c r="C90" s="32"/>
      <c r="D90" s="32"/>
      <c r="E90" s="32"/>
      <c r="F90" s="32"/>
      <c r="G90" s="32"/>
      <c r="H90" s="32"/>
      <c r="AB90" s="218"/>
      <c r="AC90" s="219"/>
      <c r="AQ90" s="138"/>
      <c r="AR90" s="138"/>
      <c r="AS90" s="138"/>
      <c r="AT90" s="138"/>
      <c r="AU90" s="138"/>
      <c r="AV90" s="138"/>
      <c r="AW90" s="138"/>
      <c r="AX90" s="138"/>
      <c r="AY90" s="138"/>
      <c r="AZ90" s="138"/>
    </row>
    <row r="91" spans="1:52" ht="21" customHeight="1">
      <c r="A91" s="82"/>
      <c r="B91" s="60"/>
      <c r="C91" s="32"/>
      <c r="D91" s="32"/>
      <c r="F91" s="44" t="s">
        <v>307</v>
      </c>
      <c r="G91" s="44"/>
      <c r="H91" s="44"/>
      <c r="AB91" s="218"/>
      <c r="AC91" s="219"/>
      <c r="AQ91" s="138"/>
      <c r="AR91" s="138"/>
      <c r="AS91" s="138"/>
      <c r="AT91" s="138"/>
      <c r="AU91" s="138"/>
      <c r="AV91" s="138"/>
      <c r="AW91" s="138"/>
      <c r="AX91" s="138"/>
      <c r="AY91" s="138"/>
      <c r="AZ91" s="138"/>
    </row>
    <row r="92" spans="1:52" ht="21" customHeight="1">
      <c r="A92" s="82"/>
      <c r="B92" s="60"/>
      <c r="C92" s="32"/>
      <c r="F92" s="44" t="str">
        <f>"For and on behalf of " &amp; 'Attach 3(JV)'!B9</f>
        <v xml:space="preserve">For and on behalf of </v>
      </c>
      <c r="G92" s="44"/>
      <c r="H92" s="44"/>
      <c r="AB92" s="218"/>
      <c r="AC92" s="219"/>
      <c r="AQ92" s="138"/>
      <c r="AR92" s="138"/>
      <c r="AS92" s="138"/>
      <c r="AT92" s="138"/>
      <c r="AU92" s="138"/>
      <c r="AV92" s="138"/>
      <c r="AW92" s="138"/>
      <c r="AX92" s="138"/>
      <c r="AY92" s="138"/>
      <c r="AZ92" s="138"/>
    </row>
    <row r="93" spans="1:52" ht="27.95" customHeight="1">
      <c r="A93" s="75"/>
      <c r="D93" s="58"/>
      <c r="E93" s="58"/>
      <c r="F93" s="38"/>
      <c r="G93" s="38"/>
      <c r="H93" s="38"/>
      <c r="AQ93" s="138"/>
      <c r="AR93" s="138"/>
      <c r="AS93" s="138"/>
      <c r="AT93" s="138"/>
      <c r="AU93" s="138"/>
      <c r="AV93" s="138"/>
      <c r="AW93" s="138"/>
      <c r="AX93" s="138"/>
      <c r="AY93" s="138"/>
      <c r="AZ93" s="138"/>
    </row>
    <row r="94" spans="1:52" ht="27.95" customHeight="1">
      <c r="A94" s="73" t="s">
        <v>6</v>
      </c>
      <c r="B94" s="36"/>
      <c r="C94" s="166" t="str">
        <f>'Attach 3(JV)'!B24</f>
        <v>--</v>
      </c>
      <c r="E94" s="58" t="s">
        <v>4</v>
      </c>
      <c r="F94" s="436" t="str">
        <f>'Attach 3(JV)'!E24</f>
        <v/>
      </c>
      <c r="G94" s="36"/>
      <c r="H94" s="36"/>
      <c r="AQ94" s="138"/>
      <c r="AR94" s="138"/>
      <c r="AS94" s="138"/>
      <c r="AT94" s="138"/>
      <c r="AU94" s="138"/>
      <c r="AV94" s="138"/>
      <c r="AW94" s="138"/>
      <c r="AX94" s="138"/>
      <c r="AY94" s="138"/>
      <c r="AZ94" s="138"/>
    </row>
    <row r="95" spans="1:52" ht="27.95" customHeight="1">
      <c r="A95" s="73" t="s">
        <v>7</v>
      </c>
      <c r="B95" s="36"/>
      <c r="C95" s="247" t="str">
        <f>'Attach 3(JV)'!B25</f>
        <v/>
      </c>
      <c r="E95" s="58" t="s">
        <v>5</v>
      </c>
      <c r="F95" s="436" t="str">
        <f>'Attach 3(JV)'!E25</f>
        <v/>
      </c>
      <c r="G95" s="36"/>
      <c r="H95" s="36"/>
      <c r="AQ95" s="138"/>
      <c r="AR95" s="138"/>
      <c r="AS95" s="138"/>
      <c r="AT95" s="138"/>
      <c r="AU95" s="138"/>
      <c r="AV95" s="138"/>
      <c r="AW95" s="138"/>
      <c r="AX95" s="138"/>
      <c r="AY95" s="138"/>
      <c r="AZ95" s="138"/>
    </row>
    <row r="96" spans="1:52" ht="27.95" customHeight="1">
      <c r="D96" s="58"/>
      <c r="E96" s="58"/>
      <c r="AQ96" s="138"/>
      <c r="AR96" s="138"/>
      <c r="AS96" s="138"/>
      <c r="AT96" s="138"/>
      <c r="AU96" s="138"/>
      <c r="AV96" s="138"/>
      <c r="AW96" s="138"/>
      <c r="AX96" s="138"/>
      <c r="AY96" s="138"/>
      <c r="AZ96" s="138"/>
    </row>
    <row r="97" spans="1:52" ht="6.75" customHeight="1">
      <c r="A97" s="73"/>
      <c r="B97" s="36"/>
      <c r="C97" s="69"/>
      <c r="E97" s="58"/>
      <c r="AQ97" s="138"/>
      <c r="AR97" s="138"/>
      <c r="AS97" s="138"/>
      <c r="AT97" s="138"/>
      <c r="AU97" s="138"/>
      <c r="AV97" s="138"/>
      <c r="AW97" s="138"/>
      <c r="AX97" s="138"/>
      <c r="AY97" s="138"/>
      <c r="AZ97" s="138"/>
    </row>
    <row r="98" spans="1:52" ht="39.950000000000003" hidden="1" customHeight="1">
      <c r="A98" s="857" t="s">
        <v>400</v>
      </c>
      <c r="B98" s="857"/>
      <c r="C98" s="857"/>
      <c r="D98" s="857"/>
      <c r="E98" s="857"/>
      <c r="F98" s="857"/>
      <c r="AQ98" s="138"/>
      <c r="AR98" s="138"/>
      <c r="AS98" s="138"/>
      <c r="AT98" s="138"/>
      <c r="AU98" s="138"/>
      <c r="AV98" s="138"/>
      <c r="AW98" s="138"/>
      <c r="AX98" s="138"/>
      <c r="AY98" s="138"/>
      <c r="AZ98" s="138"/>
    </row>
    <row r="99" spans="1:52" ht="16.5" customHeight="1">
      <c r="A99" s="858"/>
      <c r="B99" s="858"/>
      <c r="D99" s="83"/>
      <c r="E99" s="99"/>
      <c r="F99" s="99"/>
      <c r="G99" s="203"/>
      <c r="AQ99" s="138"/>
      <c r="AR99" s="138"/>
      <c r="AS99" s="138"/>
      <c r="AT99" s="138"/>
      <c r="AU99" s="138"/>
      <c r="AV99" s="138"/>
      <c r="AW99" s="138"/>
      <c r="AX99" s="138"/>
      <c r="AY99" s="138"/>
      <c r="AZ99" s="138"/>
    </row>
    <row r="100" spans="1:52" ht="9.75" customHeight="1">
      <c r="B100" s="44"/>
      <c r="C100" s="69"/>
      <c r="E100" s="44"/>
      <c r="AQ100" s="138"/>
      <c r="AR100" s="138"/>
      <c r="AS100" s="138"/>
      <c r="AT100" s="138"/>
      <c r="AU100" s="138"/>
      <c r="AV100" s="138"/>
      <c r="AW100" s="138"/>
      <c r="AX100" s="138"/>
      <c r="AY100" s="138"/>
      <c r="AZ100" s="138"/>
    </row>
    <row r="101" spans="1:52" ht="27.95" hidden="1" customHeight="1">
      <c r="A101" s="58" t="e">
        <f>IF(AND(H26="JV (Joint Venture)",H27=1), "", "Printed Name :")</f>
        <v>#REF!</v>
      </c>
      <c r="B101" s="851"/>
      <c r="C101" s="851"/>
      <c r="E101" s="58" t="s">
        <v>4</v>
      </c>
      <c r="F101" s="249"/>
      <c r="H101" s="271"/>
      <c r="AQ101" s="138"/>
      <c r="AR101" s="138"/>
      <c r="AS101" s="138"/>
      <c r="AT101" s="138"/>
      <c r="AU101" s="138"/>
      <c r="AV101" s="138"/>
      <c r="AW101" s="138"/>
      <c r="AX101" s="138"/>
      <c r="AY101" s="138"/>
      <c r="AZ101" s="138"/>
    </row>
    <row r="102" spans="1:52" ht="27.95" hidden="1" customHeight="1">
      <c r="A102" s="58" t="e">
        <f>IF(AND(H26="JV (Joint Venture)",H27=1), "", "Designation :")</f>
        <v>#REF!</v>
      </c>
      <c r="B102" s="851"/>
      <c r="C102" s="851"/>
      <c r="E102" s="58" t="s">
        <v>5</v>
      </c>
      <c r="F102" s="249"/>
      <c r="AQ102" s="138"/>
      <c r="AR102" s="138"/>
      <c r="AS102" s="138"/>
      <c r="AT102" s="138"/>
      <c r="AU102" s="138"/>
      <c r="AV102" s="138"/>
      <c r="AW102" s="138"/>
      <c r="AX102" s="138"/>
      <c r="AY102" s="138"/>
      <c r="AZ102" s="138"/>
    </row>
    <row r="103" spans="1:52" ht="27.95" customHeight="1">
      <c r="B103" s="44"/>
      <c r="C103" s="69"/>
      <c r="E103" s="44"/>
      <c r="AQ103" s="138"/>
      <c r="AR103" s="138"/>
      <c r="AS103" s="138"/>
      <c r="AT103" s="138"/>
      <c r="AU103" s="138"/>
      <c r="AV103" s="138"/>
      <c r="AW103" s="138"/>
      <c r="AX103" s="138"/>
      <c r="AY103" s="138"/>
      <c r="AZ103" s="138"/>
    </row>
    <row r="104" spans="1:52" ht="33" customHeight="1">
      <c r="A104" s="74" t="s">
        <v>129</v>
      </c>
      <c r="B104" s="36"/>
      <c r="C104" s="69"/>
      <c r="E104" s="44"/>
      <c r="F104" s="4"/>
      <c r="AQ104" s="138"/>
      <c r="AR104" s="138"/>
      <c r="AS104" s="138"/>
      <c r="AT104" s="138"/>
      <c r="AU104" s="138"/>
      <c r="AV104" s="138"/>
      <c r="AW104" s="138"/>
      <c r="AX104" s="138"/>
      <c r="AY104" s="138"/>
      <c r="AZ104" s="138"/>
    </row>
    <row r="105" spans="1:52" s="24" customFormat="1" ht="21" customHeight="1">
      <c r="A105" s="856" t="s">
        <v>176</v>
      </c>
      <c r="B105" s="856"/>
      <c r="C105" s="856"/>
      <c r="D105" s="850"/>
      <c r="E105" s="850"/>
      <c r="F105" s="850"/>
      <c r="G105" s="29"/>
      <c r="H105" s="29"/>
      <c r="I105" s="59"/>
      <c r="J105" s="59"/>
      <c r="K105" s="59"/>
      <c r="L105" s="59"/>
      <c r="M105" s="59"/>
      <c r="N105" s="59"/>
      <c r="O105" s="59"/>
      <c r="P105" s="59"/>
      <c r="Q105" s="59"/>
      <c r="R105" s="59"/>
      <c r="S105" s="59"/>
      <c r="T105" s="59"/>
      <c r="U105" s="59"/>
      <c r="V105" s="59"/>
      <c r="W105" s="59"/>
      <c r="X105" s="59"/>
      <c r="Y105" s="59"/>
      <c r="Z105" s="59"/>
      <c r="AA105" s="59"/>
      <c r="AB105" s="62"/>
      <c r="AC105" s="62"/>
      <c r="AD105" s="215"/>
      <c r="AE105" s="215"/>
      <c r="AF105" s="59"/>
      <c r="AG105" s="59"/>
      <c r="AH105" s="59"/>
      <c r="AI105" s="59"/>
      <c r="AJ105" s="59"/>
      <c r="AK105" s="59"/>
      <c r="AL105" s="59"/>
      <c r="AM105" s="59"/>
      <c r="AN105" s="59"/>
      <c r="AO105" s="59"/>
      <c r="AP105" s="59"/>
      <c r="AQ105" s="135"/>
      <c r="AR105" s="135"/>
      <c r="AS105" s="135"/>
      <c r="AT105" s="135"/>
      <c r="AU105" s="135"/>
      <c r="AV105" s="135"/>
      <c r="AW105" s="135"/>
      <c r="AX105" s="135"/>
      <c r="AY105" s="135"/>
      <c r="AZ105" s="135"/>
    </row>
    <row r="106" spans="1:52" s="24" customFormat="1" ht="21" customHeight="1">
      <c r="A106" s="852"/>
      <c r="B106" s="852"/>
      <c r="C106" s="852"/>
      <c r="D106" s="850"/>
      <c r="E106" s="850"/>
      <c r="F106" s="850"/>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5"/>
      <c r="AE106" s="215"/>
      <c r="AF106" s="59"/>
      <c r="AG106" s="59"/>
      <c r="AH106" s="59"/>
      <c r="AI106" s="59"/>
      <c r="AJ106" s="59"/>
      <c r="AK106" s="59"/>
      <c r="AL106" s="59"/>
      <c r="AM106" s="59"/>
      <c r="AN106" s="59"/>
      <c r="AO106" s="59"/>
      <c r="AP106" s="59"/>
      <c r="AQ106" s="135"/>
      <c r="AR106" s="135"/>
      <c r="AS106" s="135"/>
      <c r="AT106" s="135"/>
      <c r="AU106" s="135"/>
      <c r="AV106" s="135"/>
      <c r="AW106" s="135"/>
      <c r="AX106" s="135"/>
      <c r="AY106" s="135"/>
      <c r="AZ106" s="135"/>
    </row>
    <row r="107" spans="1:52" s="24" customFormat="1" ht="21" customHeight="1">
      <c r="A107" s="855"/>
      <c r="B107" s="855"/>
      <c r="C107" s="855"/>
      <c r="D107" s="850"/>
      <c r="E107" s="850"/>
      <c r="F107" s="850"/>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5"/>
      <c r="AE107" s="215"/>
      <c r="AF107" s="59"/>
      <c r="AG107" s="59"/>
      <c r="AH107" s="59"/>
      <c r="AI107" s="59"/>
      <c r="AJ107" s="59"/>
      <c r="AK107" s="59"/>
      <c r="AL107" s="59"/>
      <c r="AM107" s="59"/>
      <c r="AN107" s="59"/>
      <c r="AO107" s="59"/>
      <c r="AP107" s="59"/>
      <c r="AQ107" s="135"/>
      <c r="AR107" s="135"/>
      <c r="AS107" s="135"/>
      <c r="AT107" s="135"/>
      <c r="AU107" s="135"/>
      <c r="AV107" s="135"/>
      <c r="AW107" s="135"/>
      <c r="AX107" s="135"/>
      <c r="AY107" s="135"/>
      <c r="AZ107" s="135"/>
    </row>
    <row r="108" spans="1:52" s="24" customFormat="1" ht="21" customHeight="1">
      <c r="A108" s="849" t="s">
        <v>177</v>
      </c>
      <c r="B108" s="849"/>
      <c r="C108" s="849"/>
      <c r="D108" s="850"/>
      <c r="E108" s="850"/>
      <c r="F108" s="850"/>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21" customHeight="1">
      <c r="A109" s="849" t="s">
        <v>178</v>
      </c>
      <c r="B109" s="849"/>
      <c r="C109" s="849"/>
      <c r="D109" s="850"/>
      <c r="E109" s="850"/>
      <c r="F109" s="850"/>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52.5" customHeight="1">
      <c r="A110" s="849" t="s">
        <v>179</v>
      </c>
      <c r="B110" s="849"/>
      <c r="C110" s="849"/>
      <c r="D110" s="850"/>
      <c r="E110" s="850"/>
      <c r="F110" s="850"/>
      <c r="G110" s="83"/>
      <c r="H110" s="83"/>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c r="AQ110" s="135"/>
      <c r="AR110" s="135"/>
      <c r="AS110" s="135"/>
      <c r="AT110" s="135"/>
      <c r="AU110" s="135"/>
      <c r="AV110" s="135"/>
      <c r="AW110" s="135"/>
      <c r="AX110" s="135"/>
      <c r="AY110" s="135"/>
      <c r="AZ110" s="135"/>
    </row>
    <row r="111" spans="1:52" s="24" customFormat="1" ht="21" customHeight="1">
      <c r="A111" s="856" t="s">
        <v>180</v>
      </c>
      <c r="B111" s="856"/>
      <c r="C111" s="856"/>
      <c r="D111" s="850"/>
      <c r="E111" s="850"/>
      <c r="F111" s="850"/>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row>
    <row r="112" spans="1:52" s="24" customFormat="1" ht="21" customHeight="1">
      <c r="A112" s="852"/>
      <c r="B112" s="852"/>
      <c r="C112" s="852"/>
      <c r="D112" s="850"/>
      <c r="E112" s="850"/>
      <c r="F112" s="850"/>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5"/>
      <c r="AE112" s="215"/>
      <c r="AF112" s="59"/>
      <c r="AG112" s="59"/>
      <c r="AH112" s="59"/>
      <c r="AI112" s="59"/>
      <c r="AJ112" s="59"/>
      <c r="AK112" s="59"/>
      <c r="AL112" s="59"/>
      <c r="AM112" s="59"/>
      <c r="AN112" s="59"/>
      <c r="AO112" s="59"/>
      <c r="AP112" s="59"/>
    </row>
    <row r="113" spans="1:10">
      <c r="A113" s="855"/>
      <c r="B113" s="855"/>
      <c r="C113" s="855"/>
      <c r="D113" s="850"/>
      <c r="E113" s="850"/>
      <c r="F113" s="850"/>
    </row>
    <row r="114" spans="1:10">
      <c r="A114" s="74"/>
      <c r="B114" s="74"/>
      <c r="C114" s="74"/>
      <c r="D114" s="127"/>
      <c r="E114" s="127"/>
      <c r="F114" s="127"/>
    </row>
    <row r="115" spans="1:10" ht="47.25" customHeight="1">
      <c r="A115" s="684" t="str">
        <f>H115&amp;I115&amp;J115</f>
        <v/>
      </c>
      <c r="B115" s="684"/>
      <c r="C115" s="684"/>
      <c r="D115" s="684"/>
      <c r="E115" s="684"/>
      <c r="F115" s="684"/>
      <c r="H115" s="254"/>
      <c r="I115" s="255"/>
      <c r="J115" s="255"/>
    </row>
  </sheetData>
  <sheetProtection algorithmName="SHA-512" hashValue="k1KNuH2gnEK59OuiMM8sPQ0EDAQLAw2Z8y1RNV2w9TmvBtLBCEkdzffYo3QMJ3NfzSLNlA1igo8dRtibk18FHA==" saltValue="sPz5IbxxzFo0TRVNlD1kmg==" spinCount="100000" sheet="1" formatColumns="0" formatRows="0" selectLockedCells="1"/>
  <customSheetViews>
    <customSheetView guid="{1A6C211D-477E-416D-87F8-1BF3866A431B}"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5"/>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 guid="{DDDB5B4F-51D3-41E0-AB7C-B8643638B644}" showPageBreaks="1" showGridLines="0" fitToPage="1" printArea="1" hiddenRows="1" hiddenColumns="1" view="pageBreakPreview" topLeftCell="A52">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s>
  <mergeCells count="118">
    <mergeCell ref="D26:F26"/>
    <mergeCell ref="B31:C31"/>
    <mergeCell ref="D29:F29"/>
    <mergeCell ref="B32:C32"/>
    <mergeCell ref="D32:F32"/>
    <mergeCell ref="G48:I48"/>
    <mergeCell ref="D28:F28"/>
    <mergeCell ref="G49:I49"/>
    <mergeCell ref="A1:E1"/>
    <mergeCell ref="A3:F3"/>
    <mergeCell ref="C5:F5"/>
    <mergeCell ref="B6:C6"/>
    <mergeCell ref="B29:C29"/>
    <mergeCell ref="D24:F24"/>
    <mergeCell ref="B28:C28"/>
    <mergeCell ref="G16:H16"/>
    <mergeCell ref="B17:F17"/>
    <mergeCell ref="G24:J24"/>
    <mergeCell ref="B20:F20"/>
    <mergeCell ref="G20:J20"/>
    <mergeCell ref="G23:J23"/>
    <mergeCell ref="G22:J22"/>
    <mergeCell ref="D21:F21"/>
    <mergeCell ref="B18:F18"/>
    <mergeCell ref="D52:F52"/>
    <mergeCell ref="B62:F62"/>
    <mergeCell ref="B46:C46"/>
    <mergeCell ref="D46:F46"/>
    <mergeCell ref="B48:C48"/>
    <mergeCell ref="B49:C49"/>
    <mergeCell ref="D50:F50"/>
    <mergeCell ref="D51:F51"/>
    <mergeCell ref="D49:F49"/>
    <mergeCell ref="B54:F54"/>
    <mergeCell ref="B55:F55"/>
    <mergeCell ref="B58:F58"/>
    <mergeCell ref="B59:F59"/>
    <mergeCell ref="B36:C36"/>
    <mergeCell ref="B37:C37"/>
    <mergeCell ref="B38:C38"/>
    <mergeCell ref="D42:F42"/>
    <mergeCell ref="D39:F39"/>
    <mergeCell ref="D30:F30"/>
    <mergeCell ref="B43:C43"/>
    <mergeCell ref="B34:C34"/>
    <mergeCell ref="B33:C33"/>
    <mergeCell ref="B24:C24"/>
    <mergeCell ref="D23:F23"/>
    <mergeCell ref="D22:E22"/>
    <mergeCell ref="D41:F41"/>
    <mergeCell ref="D44:F44"/>
    <mergeCell ref="B41:C41"/>
    <mergeCell ref="D25:F25"/>
    <mergeCell ref="B21:C21"/>
    <mergeCell ref="D40:F40"/>
    <mergeCell ref="D27:F27"/>
    <mergeCell ref="D34:F34"/>
    <mergeCell ref="B30:C30"/>
    <mergeCell ref="D31:F31"/>
    <mergeCell ref="D38:F38"/>
    <mergeCell ref="B39:C39"/>
    <mergeCell ref="D33:F33"/>
    <mergeCell ref="B25:C25"/>
    <mergeCell ref="D36:F36"/>
    <mergeCell ref="D37:F37"/>
    <mergeCell ref="D35:F35"/>
    <mergeCell ref="B40:C40"/>
    <mergeCell ref="B44:C44"/>
    <mergeCell ref="B42:C42"/>
    <mergeCell ref="B35:C35"/>
    <mergeCell ref="B47:C47"/>
    <mergeCell ref="D47:F47"/>
    <mergeCell ref="B45:C45"/>
    <mergeCell ref="D45:F45"/>
    <mergeCell ref="B15:F15"/>
    <mergeCell ref="D111:F111"/>
    <mergeCell ref="A113:C113"/>
    <mergeCell ref="D113:F113"/>
    <mergeCell ref="B83:F83"/>
    <mergeCell ref="A111:C111"/>
    <mergeCell ref="A112:C112"/>
    <mergeCell ref="D112:F112"/>
    <mergeCell ref="A98:F98"/>
    <mergeCell ref="B85:F85"/>
    <mergeCell ref="B87:F87"/>
    <mergeCell ref="A107:C107"/>
    <mergeCell ref="B82:F82"/>
    <mergeCell ref="A99:B99"/>
    <mergeCell ref="B101:C101"/>
    <mergeCell ref="A105:C105"/>
    <mergeCell ref="D105:F105"/>
    <mergeCell ref="B84:F84"/>
    <mergeCell ref="B56:F56"/>
    <mergeCell ref="B57:F57"/>
    <mergeCell ref="B65:F65"/>
    <mergeCell ref="D53:F53"/>
    <mergeCell ref="B53:C53"/>
    <mergeCell ref="D48:F48"/>
    <mergeCell ref="A115:F115"/>
    <mergeCell ref="A109:C109"/>
    <mergeCell ref="D109:F109"/>
    <mergeCell ref="A110:C110"/>
    <mergeCell ref="D110:F110"/>
    <mergeCell ref="D107:F107"/>
    <mergeCell ref="B102:C102"/>
    <mergeCell ref="B80:F80"/>
    <mergeCell ref="B60:F60"/>
    <mergeCell ref="B64:F64"/>
    <mergeCell ref="A106:C106"/>
    <mergeCell ref="B81:F81"/>
    <mergeCell ref="B61:F61"/>
    <mergeCell ref="B63:F63"/>
    <mergeCell ref="C78:D78"/>
    <mergeCell ref="B79:F79"/>
    <mergeCell ref="D108:F108"/>
    <mergeCell ref="D106:F106"/>
    <mergeCell ref="A108:C108"/>
    <mergeCell ref="B86:F86"/>
  </mergeCells>
  <conditionalFormatting sqref="A98:F103">
    <cfRule type="expression" dxfId="9" priority="10">
      <formula>$H$26="Sole Bidder"</formula>
    </cfRule>
  </conditionalFormatting>
  <conditionalFormatting sqref="B101:C101">
    <cfRule type="expression" dxfId="8" priority="8">
      <formula>$A$101=""</formula>
    </cfRule>
  </conditionalFormatting>
  <conditionalFormatting sqref="B102:C102">
    <cfRule type="expression" dxfId="7" priority="7">
      <formula>$A$102=""</formula>
    </cfRule>
  </conditionalFormatting>
  <conditionalFormatting sqref="B85:F85">
    <cfRule type="expression" dxfId="6" priority="21" stopIfTrue="1">
      <formula>$L$85=2</formula>
    </cfRule>
  </conditionalFormatting>
  <conditionalFormatting sqref="B86:F86">
    <cfRule type="expression" dxfId="5" priority="20" stopIfTrue="1">
      <formula>$L$86=1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1:F102">
    <cfRule type="expression" dxfId="2" priority="15" stopIfTrue="1">
      <formula>$E$101=""</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8"/>
  <headerFooter alignWithMargins="0">
    <oddFooter>&amp;R&amp;"Book Antiqua,Bold"&amp;8 Page &amp;P of &amp;N</oddFooter>
  </headerFooter>
  <rowBreaks count="1" manualBreakCount="1">
    <brk id="88" max="5" man="1"/>
  </rowBreaks>
  <drawing r:id="rId2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ColWidth="9.140625" defaultRowHeight="12.75"/>
  <cols>
    <col min="1" max="1" width="13.28515625" style="160" customWidth="1"/>
    <col min="2" max="2" width="11.85546875" style="160" customWidth="1"/>
    <col min="3" max="16384" width="9.140625" style="160"/>
  </cols>
  <sheetData>
    <row r="1" spans="1:4" s="159" customFormat="1" ht="30" customHeight="1">
      <c r="A1" s="872">
        <f>'Bid Form 1st Envelope '!I21</f>
        <v>0</v>
      </c>
      <c r="B1" s="872"/>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188</v>
      </c>
    </row>
    <row r="14" spans="1:4">
      <c r="A14" s="201">
        <v>2</v>
      </c>
      <c r="B14" s="202" t="s">
        <v>189</v>
      </c>
    </row>
    <row r="15" spans="1:4">
      <c r="A15" s="201">
        <v>3</v>
      </c>
      <c r="B15" s="202" t="s">
        <v>190</v>
      </c>
    </row>
    <row r="16" spans="1:4">
      <c r="A16" s="201">
        <v>4</v>
      </c>
      <c r="B16" s="202" t="s">
        <v>191</v>
      </c>
    </row>
    <row r="17" spans="1:2">
      <c r="A17" s="201">
        <v>5</v>
      </c>
      <c r="B17" s="202" t="s">
        <v>192</v>
      </c>
    </row>
    <row r="18" spans="1:2">
      <c r="A18" s="201">
        <v>6</v>
      </c>
      <c r="B18" s="202" t="s">
        <v>193</v>
      </c>
    </row>
    <row r="19" spans="1:2">
      <c r="A19" s="201">
        <v>7</v>
      </c>
      <c r="B19" s="202" t="s">
        <v>194</v>
      </c>
    </row>
    <row r="20" spans="1:2">
      <c r="A20" s="201">
        <v>8</v>
      </c>
      <c r="B20" s="202" t="s">
        <v>195</v>
      </c>
    </row>
    <row r="21" spans="1:2">
      <c r="A21" s="201">
        <v>9</v>
      </c>
      <c r="B21" s="202" t="s">
        <v>196</v>
      </c>
    </row>
    <row r="22" spans="1:2">
      <c r="A22" s="201">
        <v>10</v>
      </c>
      <c r="B22" s="202" t="s">
        <v>197</v>
      </c>
    </row>
    <row r="23" spans="1:2">
      <c r="A23" s="201">
        <v>11</v>
      </c>
      <c r="B23" s="202" t="s">
        <v>198</v>
      </c>
    </row>
    <row r="24" spans="1:2">
      <c r="A24" s="201">
        <v>12</v>
      </c>
      <c r="B24" s="202" t="s">
        <v>199</v>
      </c>
    </row>
    <row r="25" spans="1:2">
      <c r="A25" s="201">
        <v>13</v>
      </c>
      <c r="B25" s="202" t="s">
        <v>200</v>
      </c>
    </row>
    <row r="26" spans="1:2">
      <c r="A26" s="201">
        <v>14</v>
      </c>
      <c r="B26" s="202" t="s">
        <v>201</v>
      </c>
    </row>
    <row r="27" spans="1:2">
      <c r="A27" s="201">
        <v>15</v>
      </c>
      <c r="B27" s="202" t="s">
        <v>202</v>
      </c>
    </row>
    <row r="28" spans="1:2">
      <c r="A28" s="201">
        <v>16</v>
      </c>
      <c r="B28" s="202" t="s">
        <v>203</v>
      </c>
    </row>
    <row r="29" spans="1:2">
      <c r="A29" s="201">
        <v>17</v>
      </c>
      <c r="B29" s="202" t="s">
        <v>204</v>
      </c>
    </row>
    <row r="30" spans="1:2">
      <c r="A30" s="201">
        <v>18</v>
      </c>
      <c r="B30" s="202" t="s">
        <v>205</v>
      </c>
    </row>
    <row r="31" spans="1:2">
      <c r="A31" s="201">
        <v>19</v>
      </c>
      <c r="B31" s="202" t="s">
        <v>206</v>
      </c>
    </row>
    <row r="32" spans="1:2">
      <c r="A32" s="201">
        <v>20</v>
      </c>
      <c r="B32" s="202" t="s">
        <v>207</v>
      </c>
    </row>
    <row r="33" spans="1:2">
      <c r="A33" s="201">
        <v>21</v>
      </c>
      <c r="B33" s="202" t="s">
        <v>208</v>
      </c>
    </row>
    <row r="34" spans="1:2">
      <c r="A34" s="201">
        <v>22</v>
      </c>
      <c r="B34" s="202" t="s">
        <v>209</v>
      </c>
    </row>
    <row r="35" spans="1:2">
      <c r="A35" s="201">
        <v>23</v>
      </c>
      <c r="B35" s="202" t="s">
        <v>210</v>
      </c>
    </row>
    <row r="36" spans="1:2">
      <c r="A36" s="201">
        <v>24</v>
      </c>
      <c r="B36" s="202" t="s">
        <v>211</v>
      </c>
    </row>
    <row r="37" spans="1:2">
      <c r="A37" s="201">
        <v>25</v>
      </c>
      <c r="B37" s="202" t="s">
        <v>212</v>
      </c>
    </row>
    <row r="38" spans="1:2">
      <c r="A38" s="201">
        <v>26</v>
      </c>
      <c r="B38" s="202" t="s">
        <v>213</v>
      </c>
    </row>
    <row r="39" spans="1:2">
      <c r="A39" s="201">
        <v>27</v>
      </c>
      <c r="B39" s="202" t="s">
        <v>214</v>
      </c>
    </row>
    <row r="40" spans="1:2">
      <c r="A40" s="201">
        <v>28</v>
      </c>
      <c r="B40" s="202" t="s">
        <v>215</v>
      </c>
    </row>
    <row r="41" spans="1:2">
      <c r="A41" s="201">
        <v>29</v>
      </c>
      <c r="B41" s="202" t="s">
        <v>216</v>
      </c>
    </row>
    <row r="42" spans="1:2">
      <c r="A42" s="201">
        <v>30</v>
      </c>
      <c r="B42" s="202" t="s">
        <v>217</v>
      </c>
    </row>
    <row r="43" spans="1:2">
      <c r="A43" s="201">
        <v>31</v>
      </c>
      <c r="B43" s="202" t="s">
        <v>218</v>
      </c>
    </row>
    <row r="44" spans="1:2">
      <c r="A44" s="201">
        <v>32</v>
      </c>
      <c r="B44" s="202" t="s">
        <v>219</v>
      </c>
    </row>
    <row r="45" spans="1:2">
      <c r="A45" s="201">
        <v>33</v>
      </c>
      <c r="B45" s="202" t="s">
        <v>220</v>
      </c>
    </row>
    <row r="46" spans="1:2">
      <c r="A46" s="201">
        <v>34</v>
      </c>
      <c r="B46" s="202" t="s">
        <v>221</v>
      </c>
    </row>
    <row r="47" spans="1:2">
      <c r="A47" s="201">
        <v>35</v>
      </c>
      <c r="B47" s="202" t="s">
        <v>10</v>
      </c>
    </row>
    <row r="48" spans="1:2">
      <c r="A48" s="201">
        <v>36</v>
      </c>
      <c r="B48" s="202" t="s">
        <v>222</v>
      </c>
    </row>
    <row r="49" spans="1:2">
      <c r="A49" s="201">
        <v>37</v>
      </c>
      <c r="B49" s="202" t="s">
        <v>223</v>
      </c>
    </row>
    <row r="50" spans="1:2">
      <c r="A50" s="201">
        <v>38</v>
      </c>
      <c r="B50" s="202" t="s">
        <v>224</v>
      </c>
    </row>
    <row r="51" spans="1:2">
      <c r="A51" s="201">
        <v>39</v>
      </c>
      <c r="B51" s="202" t="s">
        <v>225</v>
      </c>
    </row>
    <row r="52" spans="1:2">
      <c r="A52" s="201">
        <v>40</v>
      </c>
      <c r="B52" s="202" t="s">
        <v>226</v>
      </c>
    </row>
    <row r="53" spans="1:2">
      <c r="A53" s="201">
        <v>41</v>
      </c>
      <c r="B53" s="202" t="s">
        <v>227</v>
      </c>
    </row>
    <row r="54" spans="1:2">
      <c r="A54" s="201">
        <v>42</v>
      </c>
      <c r="B54" s="202" t="s">
        <v>228</v>
      </c>
    </row>
    <row r="55" spans="1:2">
      <c r="A55" s="201">
        <v>43</v>
      </c>
      <c r="B55" s="202" t="s">
        <v>229</v>
      </c>
    </row>
    <row r="56" spans="1:2">
      <c r="A56" s="201">
        <v>44</v>
      </c>
      <c r="B56" s="202" t="s">
        <v>230</v>
      </c>
    </row>
    <row r="57" spans="1:2">
      <c r="A57" s="201">
        <v>45</v>
      </c>
      <c r="B57" s="202" t="s">
        <v>231</v>
      </c>
    </row>
    <row r="58" spans="1:2">
      <c r="A58" s="201">
        <v>46</v>
      </c>
      <c r="B58" s="202" t="s">
        <v>232</v>
      </c>
    </row>
    <row r="59" spans="1:2">
      <c r="A59" s="201">
        <v>47</v>
      </c>
      <c r="B59" s="202" t="s">
        <v>233</v>
      </c>
    </row>
    <row r="60" spans="1:2">
      <c r="A60" s="201">
        <v>48</v>
      </c>
      <c r="B60" s="202" t="s">
        <v>234</v>
      </c>
    </row>
    <row r="61" spans="1:2">
      <c r="A61" s="201">
        <v>49</v>
      </c>
      <c r="B61" s="202" t="s">
        <v>235</v>
      </c>
    </row>
    <row r="62" spans="1:2">
      <c r="A62" s="201">
        <v>50</v>
      </c>
      <c r="B62" s="202" t="s">
        <v>236</v>
      </c>
    </row>
    <row r="63" spans="1:2">
      <c r="A63" s="201">
        <v>51</v>
      </c>
      <c r="B63" s="202" t="s">
        <v>237</v>
      </c>
    </row>
    <row r="64" spans="1:2">
      <c r="A64" s="201">
        <v>52</v>
      </c>
      <c r="B64" s="202" t="s">
        <v>238</v>
      </c>
    </row>
    <row r="65" spans="1:2">
      <c r="A65" s="201">
        <v>53</v>
      </c>
      <c r="B65" s="202" t="s">
        <v>239</v>
      </c>
    </row>
    <row r="66" spans="1:2">
      <c r="A66" s="201">
        <v>54</v>
      </c>
      <c r="B66" s="202" t="s">
        <v>240</v>
      </c>
    </row>
    <row r="67" spans="1:2">
      <c r="A67" s="201">
        <v>55</v>
      </c>
      <c r="B67" s="202" t="s">
        <v>241</v>
      </c>
    </row>
    <row r="68" spans="1:2">
      <c r="A68" s="201">
        <v>56</v>
      </c>
      <c r="B68" s="202" t="s">
        <v>242</v>
      </c>
    </row>
    <row r="69" spans="1:2">
      <c r="A69" s="201">
        <v>57</v>
      </c>
      <c r="B69" s="202" t="s">
        <v>243</v>
      </c>
    </row>
    <row r="70" spans="1:2">
      <c r="A70" s="201">
        <v>58</v>
      </c>
      <c r="B70" s="202" t="s">
        <v>244</v>
      </c>
    </row>
    <row r="71" spans="1:2">
      <c r="A71" s="201">
        <v>59</v>
      </c>
      <c r="B71" s="202" t="s">
        <v>245</v>
      </c>
    </row>
    <row r="72" spans="1:2">
      <c r="A72" s="201">
        <v>60</v>
      </c>
      <c r="B72" s="202" t="s">
        <v>246</v>
      </c>
    </row>
    <row r="73" spans="1:2">
      <c r="A73" s="201">
        <v>61</v>
      </c>
      <c r="B73" s="202" t="s">
        <v>247</v>
      </c>
    </row>
    <row r="74" spans="1:2">
      <c r="A74" s="201">
        <v>62</v>
      </c>
      <c r="B74" s="202" t="s">
        <v>248</v>
      </c>
    </row>
    <row r="75" spans="1:2">
      <c r="A75" s="201">
        <v>63</v>
      </c>
      <c r="B75" s="202" t="s">
        <v>249</v>
      </c>
    </row>
    <row r="76" spans="1:2">
      <c r="A76" s="201">
        <v>64</v>
      </c>
      <c r="B76" s="202" t="s">
        <v>250</v>
      </c>
    </row>
    <row r="77" spans="1:2">
      <c r="A77" s="201">
        <v>65</v>
      </c>
      <c r="B77" s="202" t="s">
        <v>251</v>
      </c>
    </row>
    <row r="78" spans="1:2">
      <c r="A78" s="201">
        <v>66</v>
      </c>
      <c r="B78" s="202" t="s">
        <v>252</v>
      </c>
    </row>
    <row r="79" spans="1:2">
      <c r="A79" s="201">
        <v>67</v>
      </c>
      <c r="B79" s="202" t="s">
        <v>253</v>
      </c>
    </row>
    <row r="80" spans="1:2">
      <c r="A80" s="201">
        <v>68</v>
      </c>
      <c r="B80" s="202" t="s">
        <v>254</v>
      </c>
    </row>
    <row r="81" spans="1:2">
      <c r="A81" s="201">
        <v>69</v>
      </c>
      <c r="B81" s="202" t="s">
        <v>255</v>
      </c>
    </row>
    <row r="82" spans="1:2">
      <c r="A82" s="201">
        <v>70</v>
      </c>
      <c r="B82" s="202" t="s">
        <v>256</v>
      </c>
    </row>
    <row r="83" spans="1:2">
      <c r="A83" s="201">
        <v>71</v>
      </c>
      <c r="B83" s="202" t="s">
        <v>257</v>
      </c>
    </row>
    <row r="84" spans="1:2">
      <c r="A84" s="201">
        <v>72</v>
      </c>
      <c r="B84" s="202" t="s">
        <v>258</v>
      </c>
    </row>
    <row r="85" spans="1:2">
      <c r="A85" s="201">
        <v>73</v>
      </c>
      <c r="B85" s="202" t="s">
        <v>259</v>
      </c>
    </row>
    <row r="86" spans="1:2">
      <c r="A86" s="201">
        <v>74</v>
      </c>
      <c r="B86" s="202" t="s">
        <v>260</v>
      </c>
    </row>
    <row r="87" spans="1:2">
      <c r="A87" s="201">
        <v>75</v>
      </c>
      <c r="B87" s="202" t="s">
        <v>261</v>
      </c>
    </row>
    <row r="88" spans="1:2">
      <c r="A88" s="201">
        <v>76</v>
      </c>
      <c r="B88" s="202" t="s">
        <v>262</v>
      </c>
    </row>
    <row r="89" spans="1:2">
      <c r="A89" s="201">
        <v>77</v>
      </c>
      <c r="B89" s="202" t="s">
        <v>263</v>
      </c>
    </row>
    <row r="90" spans="1:2">
      <c r="A90" s="201">
        <v>78</v>
      </c>
      <c r="B90" s="202" t="s">
        <v>264</v>
      </c>
    </row>
    <row r="91" spans="1:2">
      <c r="A91" s="201">
        <v>79</v>
      </c>
      <c r="B91" s="202" t="s">
        <v>265</v>
      </c>
    </row>
    <row r="92" spans="1:2">
      <c r="A92" s="201">
        <v>80</v>
      </c>
      <c r="B92" s="202" t="s">
        <v>266</v>
      </c>
    </row>
    <row r="93" spans="1:2">
      <c r="A93" s="201">
        <v>81</v>
      </c>
      <c r="B93" s="202" t="s">
        <v>267</v>
      </c>
    </row>
    <row r="94" spans="1:2">
      <c r="A94" s="201">
        <v>82</v>
      </c>
      <c r="B94" s="202" t="s">
        <v>268</v>
      </c>
    </row>
    <row r="95" spans="1:2">
      <c r="A95" s="201">
        <v>83</v>
      </c>
      <c r="B95" s="202" t="s">
        <v>269</v>
      </c>
    </row>
    <row r="96" spans="1:2">
      <c r="A96" s="201">
        <v>84</v>
      </c>
      <c r="B96" s="202" t="s">
        <v>270</v>
      </c>
    </row>
    <row r="97" spans="1:2">
      <c r="A97" s="201">
        <v>85</v>
      </c>
      <c r="B97" s="202" t="s">
        <v>271</v>
      </c>
    </row>
    <row r="98" spans="1:2">
      <c r="A98" s="201">
        <v>86</v>
      </c>
      <c r="B98" s="202" t="s">
        <v>272</v>
      </c>
    </row>
    <row r="99" spans="1:2">
      <c r="A99" s="201">
        <v>87</v>
      </c>
      <c r="B99" s="202" t="s">
        <v>273</v>
      </c>
    </row>
    <row r="100" spans="1:2">
      <c r="A100" s="201">
        <v>88</v>
      </c>
      <c r="B100" s="202" t="s">
        <v>274</v>
      </c>
    </row>
    <row r="101" spans="1:2">
      <c r="A101" s="201">
        <v>89</v>
      </c>
      <c r="B101" s="202" t="s">
        <v>275</v>
      </c>
    </row>
    <row r="102" spans="1:2">
      <c r="A102" s="201">
        <v>90</v>
      </c>
      <c r="B102" s="202" t="s">
        <v>276</v>
      </c>
    </row>
    <row r="103" spans="1:2">
      <c r="A103" s="201">
        <v>91</v>
      </c>
      <c r="B103" s="202" t="s">
        <v>277</v>
      </c>
    </row>
    <row r="104" spans="1:2">
      <c r="A104" s="201">
        <v>92</v>
      </c>
      <c r="B104" s="202" t="s">
        <v>278</v>
      </c>
    </row>
    <row r="105" spans="1:2">
      <c r="A105" s="201">
        <v>93</v>
      </c>
      <c r="B105" s="202" t="s">
        <v>279</v>
      </c>
    </row>
    <row r="106" spans="1:2">
      <c r="A106" s="201">
        <v>94</v>
      </c>
      <c r="B106" s="202" t="s">
        <v>280</v>
      </c>
    </row>
    <row r="107" spans="1:2">
      <c r="A107" s="201">
        <v>95</v>
      </c>
      <c r="B107" s="202" t="s">
        <v>281</v>
      </c>
    </row>
    <row r="108" spans="1:2">
      <c r="A108" s="201">
        <v>96</v>
      </c>
      <c r="B108" s="202" t="s">
        <v>282</v>
      </c>
    </row>
    <row r="109" spans="1:2">
      <c r="A109" s="201">
        <v>97</v>
      </c>
      <c r="B109" s="202" t="s">
        <v>283</v>
      </c>
    </row>
    <row r="110" spans="1:2">
      <c r="A110" s="201">
        <v>98</v>
      </c>
      <c r="B110" s="202" t="s">
        <v>284</v>
      </c>
    </row>
    <row r="111" spans="1:2">
      <c r="A111" s="201">
        <v>99</v>
      </c>
      <c r="B111" s="202" t="s">
        <v>285</v>
      </c>
    </row>
    <row r="112" spans="1:2">
      <c r="A112" s="201">
        <v>100</v>
      </c>
      <c r="B112" s="202" t="s">
        <v>286</v>
      </c>
    </row>
  </sheetData>
  <sheetProtection password="8F0B" sheet="1" objects="1" scenarios="1" selectLockedCells="1" selectUnlockedCells="1"/>
  <customSheetViews>
    <customSheetView guid="{1A6C211D-477E-416D-87F8-1BF3866A431B}" state="hidden">
      <selection activeCell="A4" sqref="A4"/>
      <pageMargins left="0.75" right="0.75" top="1" bottom="1" header="0.5" footer="0.5"/>
      <pageSetup orientation="portrait" r:id="rId1"/>
      <headerFooter alignWithMargins="0"/>
    </customSheetView>
    <customSheetView guid="{7706378E-40E2-4583-90AF-E6E1DCB3696C}" state="hidden">
      <selection activeCell="A4" sqref="A4"/>
      <pageMargins left="0.75" right="0.75" top="1" bottom="1" header="0.5" footer="0.5"/>
      <pageSetup orientation="portrait" r:id="rId2"/>
      <headerFooter alignWithMargins="0"/>
    </customSheetView>
    <customSheetView guid="{72B383D4-8341-48BE-BBCC-63C6785ABF81}" state="hidden">
      <selection activeCell="A4" sqref="A4"/>
      <pageMargins left="0.75" right="0.75" top="1" bottom="1" header="0.5" footer="0.5"/>
      <pageSetup orientation="portrait" r:id="rId3"/>
      <headerFooter alignWithMargins="0"/>
    </customSheetView>
    <customSheetView guid="{347D9A5E-5167-4CD7-A121-BEAF211F64E4}"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BA86FE7A-199D-4ABD-A444-AE6BFDF4BCC9}" state="hidden">
      <selection activeCell="A4" sqref="A4"/>
      <pageMargins left="0.75" right="0.75" top="1" bottom="1" header="0.5" footer="0.5"/>
      <pageSetup orientation="portrait" r:id="rId23"/>
      <headerFooter alignWithMargins="0"/>
    </customSheetView>
    <customSheetView guid="{47D52ECC-373D-4A7A-838F-7112A4A0A94F}" state="hidden">
      <selection activeCell="A4" sqref="A4"/>
      <pageMargins left="0.75" right="0.75" top="1" bottom="1" header="0.5" footer="0.5"/>
      <pageSetup orientation="portrait" r:id="rId24"/>
      <headerFooter alignWithMargins="0"/>
    </customSheetView>
    <customSheetView guid="{FB41F969-87BE-4AD1-A99C-A5F9EA1C8FCB}" state="hidden">
      <selection activeCell="A4" sqref="A4"/>
      <pageMargins left="0.75" right="0.75" top="1" bottom="1" header="0.5" footer="0.5"/>
      <pageSetup orientation="portrait" r:id="rId25"/>
      <headerFooter alignWithMargins="0"/>
    </customSheetView>
    <customSheetView guid="{FEBF4298-F424-4062-8777-832DAFDB7A61}" state="hidden">
      <selection activeCell="A4" sqref="A4"/>
      <pageMargins left="0.75" right="0.75" top="1" bottom="1" header="0.5" footer="0.5"/>
      <pageSetup orientation="portrait" r:id="rId26"/>
      <headerFooter alignWithMargins="0"/>
    </customSheetView>
    <customSheetView guid="{DDDB5B4F-51D3-41E0-AB7C-B8643638B644}" state="hidden">
      <selection activeCell="A4" sqref="A4"/>
      <pageMargins left="0.75" right="0.75" top="1" bottom="1" header="0.5" footer="0.5"/>
      <pageSetup orientation="portrait" r:id="rId27"/>
      <headerFooter alignWithMargins="0"/>
    </customSheetView>
  </customSheetViews>
  <mergeCells count="1">
    <mergeCell ref="A1:B1"/>
  </mergeCells>
  <pageMargins left="0.75" right="0.75" top="1" bottom="1" header="0.5" footer="0.5"/>
  <pageSetup orientation="portrait" r:id="rId28"/>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1A6C211D-477E-416D-87F8-1BF3866A431B}" state="hidden">
      <pageMargins left="0.7" right="0.7" top="0.75" bottom="0.75" header="0.3" footer="0.3"/>
    </customSheetView>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FEBF4298-F424-4062-8777-832DAFDB7A61}" state="hidden">
      <pageMargins left="0.7" right="0.7" top="0.75" bottom="0.75" header="0.3" footer="0.3"/>
    </customSheetView>
    <customSheetView guid="{DDDB5B4F-51D3-41E0-AB7C-B8643638B644}"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29" sqref="D29:G29"/>
    </sheetView>
  </sheetViews>
  <sheetFormatPr defaultColWidth="9.140625" defaultRowHeight="16.5"/>
  <cols>
    <col min="1" max="1" width="9.140625" style="399" customWidth="1"/>
    <col min="2" max="2" width="33" style="400" customWidth="1"/>
    <col min="3" max="3" width="11.7109375" style="400" customWidth="1"/>
    <col min="4" max="5" width="6.42578125" style="400" customWidth="1"/>
    <col min="6" max="6" width="6.42578125" style="412" customWidth="1"/>
    <col min="7" max="7" width="39" style="412" customWidth="1"/>
    <col min="8" max="8" width="11.85546875" style="412" customWidth="1"/>
    <col min="9" max="9" width="20.28515625" style="412" hidden="1" customWidth="1"/>
    <col min="10" max="25" width="11.85546875" style="412" hidden="1" customWidth="1"/>
    <col min="26" max="26" width="9.140625" style="399" hidden="1" customWidth="1"/>
    <col min="27" max="27" width="15.28515625" style="399" hidden="1" customWidth="1"/>
    <col min="28" max="28" width="9.140625" style="399" hidden="1" customWidth="1"/>
    <col min="29" max="29" width="9.140625" style="399" customWidth="1"/>
    <col min="30" max="16384" width="9.140625" style="399"/>
  </cols>
  <sheetData>
    <row r="1" spans="2:29" s="396" customFormat="1" ht="64.900000000000006" customHeight="1">
      <c r="B1" s="578" t="str">
        <f>Basic!B1</f>
        <v>220kV AIS Substation Extension Package SS-114 including supply of 220kV ICT &amp; 132kV EHV Cable for a) Extension of 220/132kV Ara S/S; b) 1x200MVA 220/132kV ICT at Ara S/S; c) 132kV, 1C, 1200Sqmm. XLPE Cu Cable associated with Eastern Region Expansion Scheme-XXXVI (ERES-XXXVI)</v>
      </c>
      <c r="C1" s="579"/>
      <c r="D1" s="579"/>
      <c r="E1" s="579"/>
      <c r="F1" s="579"/>
      <c r="G1" s="579"/>
      <c r="H1" s="397"/>
      <c r="I1" s="397"/>
      <c r="J1" s="397"/>
      <c r="K1" s="397"/>
      <c r="L1" s="397"/>
      <c r="M1" s="397"/>
      <c r="N1" s="397"/>
      <c r="O1" s="397"/>
      <c r="P1" s="397"/>
      <c r="Q1" s="397"/>
      <c r="R1" s="397"/>
      <c r="S1" s="397"/>
      <c r="T1" s="397"/>
      <c r="U1" s="397"/>
      <c r="V1" s="397"/>
      <c r="W1" s="397"/>
      <c r="X1" s="397"/>
      <c r="Y1" s="397"/>
      <c r="AA1" s="398"/>
      <c r="AB1" s="398"/>
      <c r="AC1" s="398"/>
    </row>
    <row r="2" spans="2:29" ht="20.100000000000001" customHeight="1">
      <c r="B2" s="580" t="str">
        <f>"Specification No.: " &amp; Basic!B3</f>
        <v>Specification No.: CC/NT/W-AIS/DOM/A10/23/03286</v>
      </c>
      <c r="C2" s="580"/>
      <c r="D2" s="580"/>
      <c r="E2" s="580"/>
      <c r="F2" s="580"/>
      <c r="G2" s="580"/>
      <c r="H2" s="400"/>
      <c r="I2" s="400"/>
      <c r="J2" s="400"/>
      <c r="K2" s="400"/>
      <c r="L2" s="400"/>
      <c r="M2" s="400"/>
      <c r="N2" s="400"/>
      <c r="O2" s="400"/>
      <c r="P2" s="400"/>
      <c r="Q2" s="400"/>
      <c r="R2" s="400"/>
      <c r="S2" s="400"/>
      <c r="T2" s="400"/>
      <c r="U2" s="400"/>
      <c r="V2" s="400"/>
      <c r="W2" s="400"/>
      <c r="X2" s="400"/>
      <c r="Y2" s="400"/>
      <c r="AA2" s="399" t="s">
        <v>614</v>
      </c>
      <c r="AB2" s="401">
        <v>1</v>
      </c>
      <c r="AC2" s="402"/>
    </row>
    <row r="3" spans="2:29" ht="12" customHeight="1">
      <c r="B3" s="403"/>
      <c r="C3" s="403"/>
      <c r="D3" s="403"/>
      <c r="E3" s="403"/>
      <c r="F3" s="400"/>
      <c r="G3" s="400"/>
      <c r="H3" s="400"/>
      <c r="I3" s="400"/>
      <c r="J3" s="400"/>
      <c r="K3" s="400"/>
      <c r="L3" s="400"/>
      <c r="M3" s="404" t="s">
        <v>611</v>
      </c>
      <c r="N3" s="400"/>
      <c r="O3" s="400"/>
      <c r="P3" s="400"/>
      <c r="Q3" s="400"/>
      <c r="R3" s="400"/>
      <c r="S3" s="400"/>
      <c r="T3" s="400"/>
      <c r="U3" s="400"/>
      <c r="V3" s="400"/>
      <c r="W3" s="400"/>
      <c r="X3" s="400"/>
      <c r="Y3" s="400"/>
      <c r="AA3" s="399" t="s">
        <v>726</v>
      </c>
      <c r="AB3" s="401">
        <v>2</v>
      </c>
      <c r="AC3" s="402"/>
    </row>
    <row r="4" spans="2:29" ht="20.100000000000001" customHeight="1">
      <c r="B4" s="581" t="s">
        <v>171</v>
      </c>
      <c r="C4" s="581"/>
      <c r="D4" s="581"/>
      <c r="E4" s="581"/>
      <c r="F4" s="581"/>
      <c r="G4" s="581"/>
      <c r="H4" s="400"/>
      <c r="I4" s="400"/>
      <c r="J4" s="400"/>
      <c r="K4" s="400"/>
      <c r="L4" s="400"/>
      <c r="M4" s="404" t="s">
        <v>477</v>
      </c>
      <c r="N4" s="400"/>
      <c r="O4" s="400"/>
      <c r="P4" s="400"/>
      <c r="Q4" s="400"/>
      <c r="R4" s="400"/>
      <c r="S4" s="400"/>
      <c r="T4" s="400"/>
      <c r="U4" s="400"/>
      <c r="V4" s="400"/>
      <c r="W4" s="400"/>
      <c r="X4" s="400"/>
      <c r="Y4" s="400"/>
      <c r="AB4" s="401"/>
      <c r="AC4" s="402"/>
    </row>
    <row r="5" spans="2:29" ht="12" customHeight="1">
      <c r="B5" s="405"/>
      <c r="C5" s="405"/>
      <c r="F5" s="400"/>
      <c r="G5" s="400"/>
      <c r="H5" s="400"/>
      <c r="I5" s="400"/>
      <c r="J5" s="400"/>
      <c r="K5" s="400"/>
      <c r="L5" s="400"/>
      <c r="M5" s="400"/>
      <c r="N5" s="400"/>
      <c r="O5" s="400"/>
      <c r="P5" s="400"/>
      <c r="Q5" s="400"/>
      <c r="R5" s="400"/>
      <c r="S5" s="400"/>
      <c r="T5" s="400"/>
      <c r="U5" s="400"/>
      <c r="V5" s="400"/>
      <c r="W5" s="400"/>
      <c r="X5" s="400"/>
      <c r="Y5" s="400"/>
      <c r="AA5" s="402"/>
      <c r="AB5" s="402"/>
      <c r="AC5" s="402"/>
    </row>
    <row r="6" spans="2:29" s="396" customFormat="1" ht="43.5" customHeight="1">
      <c r="B6" s="406" t="s">
        <v>167</v>
      </c>
      <c r="C6" s="407"/>
      <c r="D6" s="582" t="s">
        <v>614</v>
      </c>
      <c r="E6" s="583"/>
      <c r="F6" s="583"/>
      <c r="G6" s="584"/>
      <c r="H6" s="408"/>
      <c r="I6" s="431" t="str">
        <f>D6</f>
        <v>Sole Bidder</v>
      </c>
      <c r="J6" s="432">
        <f>IF(I6="JV (Joint Venture)",1,2)</f>
        <v>2</v>
      </c>
      <c r="K6" s="408"/>
      <c r="L6" s="408"/>
      <c r="M6" s="408"/>
      <c r="N6" s="408"/>
      <c r="O6" s="408"/>
      <c r="P6" s="408"/>
      <c r="Q6" s="408"/>
      <c r="R6" s="408"/>
      <c r="S6" s="408"/>
      <c r="U6" s="408"/>
      <c r="V6" s="408"/>
      <c r="W6" s="408"/>
      <c r="X6" s="408"/>
      <c r="Y6" s="408"/>
      <c r="AA6" s="410">
        <f>IF(D6= "Sole Bidder", 0, D7)</f>
        <v>0</v>
      </c>
      <c r="AB6" s="398"/>
      <c r="AC6" s="398"/>
    </row>
    <row r="7" spans="2:29" ht="50.1" customHeight="1">
      <c r="B7" s="406" t="str">
        <f>IF(D6= "JV (Joint Venture)", "Total Nos. of  Partners in the JV [excluding the Lead Partner]", "")</f>
        <v/>
      </c>
      <c r="C7" s="411"/>
      <c r="D7" s="585"/>
      <c r="E7" s="586"/>
      <c r="F7" s="586"/>
      <c r="G7" s="587"/>
      <c r="I7" s="431"/>
      <c r="J7" s="431"/>
      <c r="AA7" s="402"/>
      <c r="AB7" s="402"/>
      <c r="AC7" s="402"/>
    </row>
    <row r="8" spans="2:29" ht="42.75" customHeight="1">
      <c r="B8" s="590" t="s">
        <v>615</v>
      </c>
      <c r="C8" s="590"/>
      <c r="D8" s="591"/>
      <c r="E8" s="591"/>
      <c r="F8" s="591"/>
      <c r="G8" s="591"/>
      <c r="I8" s="431" t="s">
        <v>725</v>
      </c>
      <c r="J8" s="432">
        <f>IF(I8="No",1,2)</f>
        <v>2</v>
      </c>
      <c r="K8" s="409">
        <f>IF(J8="No",1,2)</f>
        <v>2</v>
      </c>
      <c r="L8" s="412">
        <f>IF(AND(D6="JV (Joint Venture)",D7=1),1,0)</f>
        <v>0</v>
      </c>
    </row>
    <row r="9" spans="2:29" ht="42.75" customHeight="1">
      <c r="B9" s="426" t="s">
        <v>618</v>
      </c>
      <c r="C9" s="427"/>
      <c r="D9" s="575"/>
      <c r="E9" s="588"/>
      <c r="F9" s="588"/>
      <c r="G9" s="589"/>
      <c r="I9" s="431"/>
      <c r="J9" s="432"/>
      <c r="K9" s="409"/>
    </row>
    <row r="10" spans="2:29" ht="20.100000000000001" customHeight="1">
      <c r="B10" s="394" t="str">
        <f>IF(D6= "Sole Bidder", "Name of Sole Bidder", "Name of Lead Partner")</f>
        <v>Name of Sole Bidder</v>
      </c>
      <c r="C10" s="413"/>
      <c r="D10" s="575"/>
      <c r="E10" s="588"/>
      <c r="F10" s="588"/>
      <c r="G10" s="589"/>
      <c r="I10" s="431"/>
      <c r="J10" s="431"/>
    </row>
    <row r="11" spans="2:29" ht="20.100000000000001" customHeight="1">
      <c r="B11" s="395" t="str">
        <f>IF(D6= "Sole Bidder", "Address of Sole Bidder", "Address of Lead Partner")</f>
        <v>Address of Sole Bidder</v>
      </c>
      <c r="C11" s="414"/>
      <c r="D11" s="575"/>
      <c r="E11" s="588"/>
      <c r="F11" s="588"/>
      <c r="G11" s="589"/>
      <c r="I11" s="431"/>
      <c r="J11" s="431"/>
    </row>
    <row r="12" spans="2:29" ht="20.100000000000001" customHeight="1">
      <c r="B12" s="415"/>
      <c r="C12" s="416"/>
      <c r="D12" s="575"/>
      <c r="E12" s="588"/>
      <c r="F12" s="588"/>
      <c r="G12" s="589"/>
      <c r="I12" s="431"/>
      <c r="J12" s="431"/>
    </row>
    <row r="13" spans="2:29" ht="20.100000000000001" customHeight="1">
      <c r="B13" s="417"/>
      <c r="C13" s="418"/>
      <c r="D13" s="575"/>
      <c r="E13" s="588"/>
      <c r="F13" s="588"/>
      <c r="G13" s="589"/>
      <c r="I13" s="431" t="s">
        <v>620</v>
      </c>
      <c r="J13" s="431">
        <f>D8</f>
        <v>0</v>
      </c>
    </row>
    <row r="14" spans="2:29" ht="20.100000000000001" customHeight="1"/>
    <row r="15" spans="2:29" ht="20.100000000000001" customHeight="1">
      <c r="B15" s="394" t="str">
        <f>IF(D7=1, "Name of other Partner","Name of other Partner - 1")</f>
        <v>Name of other Partner - 1</v>
      </c>
      <c r="C15" s="413"/>
      <c r="D15" s="575"/>
      <c r="E15" s="588"/>
      <c r="F15" s="588"/>
      <c r="G15" s="589"/>
    </row>
    <row r="16" spans="2:29" ht="20.100000000000001" customHeight="1">
      <c r="B16" s="395" t="str">
        <f>IF(D7=1, "Address of other Partner","Address of other Partner - 1")</f>
        <v>Address of other Partner - 1</v>
      </c>
      <c r="C16" s="414"/>
      <c r="D16" s="575"/>
      <c r="E16" s="588"/>
      <c r="F16" s="588"/>
      <c r="G16" s="589"/>
    </row>
    <row r="17" spans="2:25" ht="20.100000000000001" customHeight="1">
      <c r="B17" s="415"/>
      <c r="C17" s="416"/>
      <c r="D17" s="575"/>
      <c r="E17" s="588"/>
      <c r="F17" s="588"/>
      <c r="G17" s="589"/>
    </row>
    <row r="18" spans="2:25" ht="20.100000000000001" customHeight="1">
      <c r="B18" s="417"/>
      <c r="C18" s="418"/>
      <c r="D18" s="575"/>
      <c r="E18" s="588"/>
      <c r="F18" s="588"/>
      <c r="G18" s="589"/>
      <c r="I18" s="412" t="s">
        <v>634</v>
      </c>
    </row>
    <row r="19" spans="2:25" ht="20.100000000000001" customHeight="1">
      <c r="I19" s="412" t="s">
        <v>635</v>
      </c>
    </row>
    <row r="20" spans="2:25" ht="20.100000000000001" customHeight="1">
      <c r="B20" s="394" t="s">
        <v>612</v>
      </c>
      <c r="C20" s="413"/>
      <c r="D20" s="575"/>
      <c r="E20" s="588"/>
      <c r="F20" s="588"/>
      <c r="G20" s="589"/>
      <c r="I20" s="412" t="s">
        <v>636</v>
      </c>
    </row>
    <row r="21" spans="2:25" ht="20.100000000000001" customHeight="1">
      <c r="B21" s="395" t="s">
        <v>613</v>
      </c>
      <c r="C21" s="414"/>
      <c r="D21" s="575"/>
      <c r="E21" s="588"/>
      <c r="F21" s="588"/>
      <c r="G21" s="589"/>
    </row>
    <row r="22" spans="2:25" ht="20.100000000000001" customHeight="1">
      <c r="B22" s="415"/>
      <c r="C22" s="416"/>
      <c r="D22" s="575"/>
      <c r="E22" s="588"/>
      <c r="F22" s="588"/>
      <c r="G22" s="589"/>
    </row>
    <row r="23" spans="2:25" ht="20.100000000000001" customHeight="1">
      <c r="B23" s="417"/>
      <c r="C23" s="418"/>
      <c r="D23" s="575"/>
      <c r="E23" s="588"/>
      <c r="F23" s="588"/>
      <c r="G23" s="589"/>
    </row>
    <row r="24" spans="2:25" ht="20.100000000000001" customHeight="1"/>
    <row r="25" spans="2:25" ht="21" customHeight="1">
      <c r="B25" s="419" t="s">
        <v>172</v>
      </c>
      <c r="C25" s="420"/>
      <c r="D25" s="575"/>
      <c r="E25" s="588"/>
      <c r="F25" s="588"/>
      <c r="G25" s="589"/>
    </row>
    <row r="26" spans="2:25" ht="21" customHeight="1">
      <c r="B26" s="419" t="s">
        <v>173</v>
      </c>
      <c r="C26" s="420"/>
      <c r="D26" s="575"/>
      <c r="E26" s="588"/>
      <c r="F26" s="588"/>
      <c r="G26" s="589"/>
    </row>
    <row r="27" spans="2:25" ht="21" customHeight="1">
      <c r="B27" s="421"/>
      <c r="C27" s="421"/>
      <c r="D27" s="421"/>
    </row>
    <row r="28" spans="2:25" s="396" customFormat="1" ht="21" customHeight="1">
      <c r="B28" s="419" t="s">
        <v>616</v>
      </c>
      <c r="C28" s="420"/>
      <c r="D28" s="422"/>
      <c r="E28" s="423"/>
      <c r="F28" s="422"/>
      <c r="G28" s="424" t="str">
        <f>IF(D28&gt;H28, "Invalid Date !", "")</f>
        <v/>
      </c>
      <c r="H28" s="425">
        <f>IF(E28="Feb",29,IF(OR(E28="Apr", E28="Jun", E28="Sep", E28="Nov"),30,31))</f>
        <v>31</v>
      </c>
      <c r="I28" s="400"/>
      <c r="J28" s="400"/>
      <c r="K28" s="400"/>
      <c r="L28" s="400"/>
      <c r="M28" s="400"/>
      <c r="N28" s="400"/>
      <c r="O28" s="400"/>
      <c r="P28" s="400"/>
      <c r="Q28" s="400"/>
      <c r="R28" s="400"/>
      <c r="S28" s="400"/>
      <c r="T28" s="400"/>
      <c r="U28" s="400"/>
      <c r="V28" s="400"/>
      <c r="W28" s="400"/>
      <c r="X28" s="400"/>
      <c r="Y28" s="400"/>
    </row>
    <row r="29" spans="2:25" ht="21" customHeight="1">
      <c r="B29" s="419" t="s">
        <v>617</v>
      </c>
      <c r="C29" s="420"/>
      <c r="D29" s="575"/>
      <c r="E29" s="576"/>
      <c r="F29" s="576"/>
      <c r="G29" s="577"/>
    </row>
    <row r="30" spans="2:25">
      <c r="E30" s="412"/>
    </row>
  </sheetData>
  <sheetProtection algorithmName="SHA-512" hashValue="U8YTM+JYQlUC+q8iE1QPTcXimV9DJBCjE+qqaM2uxPMBgBN2KFg4Mkc5y4GPio9vmFx+38qWYA6ApKy/kcITSg==" saltValue="lclKDi8Znq5XnRgNhHIIVw==" spinCount="100000" sheet="1" selectLockedCells="1"/>
  <dataConsolidate/>
  <customSheetViews>
    <customSheetView guid="{1A6C211D-477E-416D-87F8-1BF3866A431B}"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2"/>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3"/>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6"/>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7"/>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FEBF4298-F424-4062-8777-832DAFDB7A61}" showPageBreaks="1" showGridLines="0" printArea="1" hiddenColumns="1" view="pageBreakPreview">
      <selection activeCell="F28" sqref="F28"/>
      <pageMargins left="0.75" right="0.75" top="0.69" bottom="0.7" header="0.4" footer="0.37"/>
      <pageSetup scale="96" orientation="portrait" r:id="rId9"/>
      <headerFooter alignWithMargins="0"/>
    </customSheetView>
    <customSheetView guid="{DDDB5B4F-51D3-41E0-AB7C-B8643638B644}" showPageBreaks="1" showGridLines="0" printArea="1" hiddenColumns="1" view="pageBreakPreview">
      <selection activeCell="D7" sqref="D7:G7"/>
      <pageMargins left="0.75" right="0.75" top="0.69" bottom="0.7" header="0.4" footer="0.37"/>
      <pageSetup scale="96" orientation="portrait" r:id="rId10"/>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"2023,2024,2025"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1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J3" sqref="J3"/>
    </sheetView>
  </sheetViews>
  <sheetFormatPr defaultColWidth="9.140625" defaultRowHeight="16.5"/>
  <cols>
    <col min="1" max="1" width="12.140625" style="29" customWidth="1"/>
    <col min="2" max="2" width="15.7109375" style="29" customWidth="1"/>
    <col min="3" max="3" width="11.42578125" style="29" customWidth="1"/>
    <col min="4" max="4" width="45.28515625" style="29" customWidth="1"/>
    <col min="5" max="5" width="40.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593" t="str">
        <f>Basic!A3&amp;Basic!B3</f>
        <v>Specification No. :CC/NT/W-AIS/DOM/A10/23/03286</v>
      </c>
      <c r="B1" s="593"/>
      <c r="C1" s="593"/>
      <c r="D1" s="593"/>
      <c r="E1" s="312"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62.45" customHeight="1">
      <c r="A3" s="578" t="str">
        <f>Basic!B1</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594" t="s">
        <v>345</v>
      </c>
      <c r="B5" s="594"/>
      <c r="C5" s="594"/>
      <c r="D5" s="594"/>
      <c r="E5" s="594"/>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350</v>
      </c>
      <c r="F7" s="15"/>
      <c r="G7" s="15"/>
      <c r="H7" s="15"/>
      <c r="I7" s="15"/>
      <c r="J7" s="15"/>
      <c r="K7" s="15"/>
      <c r="L7" s="15"/>
      <c r="M7" s="15"/>
      <c r="N7" s="15"/>
      <c r="O7" s="15"/>
      <c r="P7" s="15"/>
      <c r="Q7" s="15"/>
      <c r="R7" s="15"/>
      <c r="S7" s="15"/>
      <c r="T7" s="15"/>
      <c r="U7" s="15"/>
      <c r="V7" s="15"/>
      <c r="W7" s="15"/>
      <c r="X7" s="15"/>
      <c r="Y7" s="15"/>
      <c r="AB7" s="30"/>
      <c r="AC7" s="11"/>
    </row>
    <row r="8" spans="1:46" ht="36" customHeight="1">
      <c r="A8" s="592" t="str">
        <f>IF('Names of Bidder'!D6= "JV (Joint Venture)", "JV of " &amp; Z8, "")</f>
        <v/>
      </c>
      <c r="B8" s="592"/>
      <c r="C8" s="592"/>
      <c r="D8" s="592"/>
      <c r="E8" s="12" t="s">
        <v>352</v>
      </c>
      <c r="F8" s="15"/>
      <c r="G8" s="15"/>
      <c r="I8" s="15"/>
      <c r="J8" s="15"/>
      <c r="K8" s="15"/>
      <c r="L8" s="15"/>
      <c r="M8" s="15"/>
      <c r="N8" s="15"/>
      <c r="O8" s="15"/>
      <c r="P8" s="15"/>
      <c r="Q8" s="15"/>
      <c r="R8" s="15"/>
      <c r="S8" s="15"/>
      <c r="T8" s="15"/>
      <c r="U8" s="15"/>
      <c r="V8" s="15"/>
      <c r="W8" s="15"/>
      <c r="X8" s="15"/>
      <c r="Y8" s="15"/>
      <c r="Z8" s="141" t="str">
        <f>IF('Names of Bidder'!D7=1,'Names of Bidder'!D10&amp;" &amp; "&amp;'Names of Bidder'!D15,IF('Names of Bidder'!D7="2 or More",'Names of Bidder'!D10&amp;" , "&amp;'Names of Bidder'!D15&amp;" &amp; "&amp;'Names of Bidder'!D20,""))</f>
        <v/>
      </c>
      <c r="AB8" s="30"/>
      <c r="AC8" s="11"/>
    </row>
    <row r="9" spans="1:46" ht="20.100000000000001" customHeight="1">
      <c r="A9" s="13" t="s">
        <v>351</v>
      </c>
      <c r="B9" s="596" t="str">
        <f>IF('Names of Bidder'!D10=0, "", 'Names of Bidder'!D10)</f>
        <v/>
      </c>
      <c r="C9" s="596"/>
      <c r="D9" s="596"/>
      <c r="E9" s="12" t="s">
        <v>354</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353</v>
      </c>
      <c r="B10" s="596" t="str">
        <f>IF('Names of Bidder'!D11=0, "", 'Names of Bidder'!D11)</f>
        <v/>
      </c>
      <c r="C10" s="596"/>
      <c r="D10" s="596"/>
      <c r="E10" s="12" t="s">
        <v>182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596" t="str">
        <f>IF('Names of Bidder'!D12=0, "", 'Names of Bidder'!D12)</f>
        <v/>
      </c>
      <c r="C11" s="596"/>
      <c r="D11" s="596"/>
      <c r="E11" s="12" t="s">
        <v>355</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596" t="str">
        <f>IF('Names of Bidder'!D13=0, "", 'Names of Bidder'!D13)</f>
        <v/>
      </c>
      <c r="C12" s="596"/>
      <c r="D12" s="596"/>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597" t="str">
        <f>IF('Names of Bidder'!D6="Sole Bidder", "This Attachment is Not Applicable", "")</f>
        <v>This Attachment is Not Applicable</v>
      </c>
      <c r="B14" s="597"/>
      <c r="C14" s="597"/>
      <c r="D14" s="597"/>
      <c r="E14" s="59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174</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598" t="str">
        <f>IF(Z2=1,"Other Partner",IF(Z2="2 or More","Other Partner-1",""))</f>
        <v/>
      </c>
      <c r="C16" s="598"/>
      <c r="D16" s="598"/>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351</v>
      </c>
      <c r="B17" s="596" t="str">
        <f>IF('Names of Bidder'!D15=0, "", 'Names of Bidder'!D15)</f>
        <v/>
      </c>
      <c r="C17" s="596"/>
      <c r="D17" s="596"/>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353</v>
      </c>
      <c r="B18" s="596" t="str">
        <f>IF('Names of Bidder'!D16=0, "", 'Names of Bidder'!D16)</f>
        <v/>
      </c>
      <c r="C18" s="596"/>
      <c r="D18" s="596"/>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596" t="str">
        <f>IF('Names of Bidder'!D17=0, "", 'Names of Bidder'!D17)</f>
        <v/>
      </c>
      <c r="C19" s="596"/>
      <c r="D19" s="596"/>
      <c r="E19" s="241" t="str">
        <f>IF($Z$2="2 or More", IF(#REF!=0, "",#REF!), "")</f>
        <v/>
      </c>
      <c r="AA19" s="12"/>
    </row>
    <row r="20" spans="1:28" ht="20.100000000000001" customHeight="1">
      <c r="A20" s="32"/>
      <c r="B20" s="596" t="str">
        <f>IF('Names of Bidder'!D18=0, "", 'Names of Bidder'!D18)</f>
        <v/>
      </c>
      <c r="C20" s="596"/>
      <c r="D20" s="596"/>
      <c r="E20" s="241" t="str">
        <f>IF($Z$2="2 or More", IF(#REF!=0, "",#REF!), "")</f>
        <v/>
      </c>
      <c r="AA20" s="12"/>
    </row>
    <row r="21" spans="1:28" ht="20.100000000000001" customHeight="1">
      <c r="A21" s="29" t="s">
        <v>346</v>
      </c>
    </row>
    <row r="22" spans="1:28" ht="84" customHeight="1">
      <c r="A22" s="595" t="s">
        <v>619</v>
      </c>
      <c r="B22" s="595"/>
      <c r="C22" s="595"/>
      <c r="D22" s="595"/>
      <c r="E22" s="595"/>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Bidder'!D28&amp;"-"&amp; 'Names of Bidder'!E28&amp;"-" &amp;'Names of Bidder'!F28</f>
        <v>--</v>
      </c>
      <c r="C24" s="33"/>
      <c r="D24" s="37" t="s">
        <v>4</v>
      </c>
      <c r="E24" s="240" t="str">
        <f>IF('Names of Bidder'!D25=0, "", 'Names of Bidder'!D25)</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Bidder'!D29=0, "", 'Names of Bidder'!D29)</f>
        <v/>
      </c>
      <c r="C25" s="33"/>
      <c r="D25" s="37" t="s">
        <v>5</v>
      </c>
      <c r="E25" s="240" t="str">
        <f>IF('Names of Bidder'!D26=0, "", 'Names of Bidder'!D26)</f>
        <v/>
      </c>
      <c r="F25" s="39"/>
      <c r="G25" s="39"/>
      <c r="H25" s="39"/>
      <c r="I25" s="39"/>
      <c r="J25" s="39"/>
      <c r="K25" s="39"/>
      <c r="L25" s="39"/>
      <c r="M25" s="39"/>
      <c r="N25" s="39"/>
      <c r="O25" s="39"/>
      <c r="P25" s="39"/>
      <c r="Q25" s="39"/>
      <c r="R25" s="39"/>
      <c r="S25" s="39"/>
      <c r="T25" s="39"/>
      <c r="U25" s="39"/>
      <c r="V25" s="39"/>
      <c r="W25" s="39"/>
      <c r="X25" s="39"/>
      <c r="Y25" s="39"/>
      <c r="AA25" s="24">
        <f>Basic!B5</f>
        <v>12</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x6dbwnldLS9cvs8NyfSWf3A5qNfs/VQOguc715CBgSvL1R1enXH8pgXt/gKn9wYFXGVD+2ffDW8AMF819igTJw==" saltValue="CKinVNms7E7s81P7dARyAw==" spinCount="100000" sheet="1" formatColumns="0" formatRows="0" selectLockedCells="1"/>
  <customSheetViews>
    <customSheetView guid="{1A6C211D-477E-416D-87F8-1BF3866A431B}"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3"/>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7"/>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8"/>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9"/>
      <headerFooter alignWithMargins="0">
        <oddFooter>&amp;R&amp;"Book Antiqua,Bold"&amp;8 Page &amp;P of &amp;N</oddFooter>
      </headerFooter>
    </customSheetView>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 guid="{DDDB5B4F-51D3-41E0-AB7C-B8643638B644}" showPageBreaks="1" showGridLines="0" fitToPage="1" printArea="1" hiddenColumns="1" view="pageBreakPreview">
      <selection activeCell="J3" sqref="J3"/>
      <pageMargins left="0.75" right="0.63" top="0.57999999999999996" bottom="0.6" header="0.34" footer="0.35"/>
      <pageSetup scale="80" orientation="portrait" r:id="rId31"/>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2"/>
  <headerFooter alignWithMargins="0">
    <oddFooter>&amp;R&amp;"Book Antiqua,Bold"&amp;8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70" zoomScaleSheetLayoutView="70" workbookViewId="0">
      <selection activeCell="B10" sqref="B10:D10"/>
    </sheetView>
  </sheetViews>
  <sheetFormatPr defaultColWidth="9.140625" defaultRowHeight="16.5"/>
  <cols>
    <col min="1" max="1" width="12.140625" style="29" customWidth="1"/>
    <col min="2" max="2" width="20.5703125" style="29" customWidth="1"/>
    <col min="3" max="3" width="11.42578125" style="29" customWidth="1"/>
    <col min="4" max="4" width="40" style="29" customWidth="1"/>
    <col min="5" max="5" width="39.85546875" style="29" customWidth="1"/>
    <col min="6" max="8" width="9.140625" style="24"/>
    <col min="9" max="16384" width="9.140625" style="25"/>
  </cols>
  <sheetData>
    <row r="1" spans="1:9" s="24" customFormat="1" ht="31.5" customHeight="1">
      <c r="A1" s="599" t="str">
        <f>'Attach 3(JV)'!A1</f>
        <v>Specification No. :CC/NT/W-AIS/DOM/A10/23/03286</v>
      </c>
      <c r="B1" s="599"/>
      <c r="C1" s="599"/>
      <c r="D1" s="599"/>
      <c r="E1" s="310" t="str">
        <f>"Attachment-3(QR) " &amp; 'Attach 3(JV)'!AT1</f>
        <v xml:space="preserve">Attachment-3(QR) </v>
      </c>
    </row>
    <row r="2" spans="1:9" ht="5.25" customHeight="1"/>
    <row r="3" spans="1:9" ht="78.7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6"/>
      <c r="G3" s="27"/>
      <c r="H3" s="26"/>
    </row>
    <row r="4" spans="1:9" ht="20.100000000000001" customHeight="1">
      <c r="A4" s="28"/>
      <c r="H4" s="30"/>
      <c r="I4" s="11"/>
    </row>
    <row r="5" spans="1:9" ht="20.100000000000001" customHeight="1">
      <c r="A5" s="594" t="s">
        <v>356</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8" t="str">
        <f>'Attach 3(JV)'!E8</f>
        <v>Contract Services</v>
      </c>
      <c r="H8" s="30"/>
      <c r="I8" s="11"/>
    </row>
    <row r="9" spans="1:9" ht="20.100000000000001" customHeight="1">
      <c r="A9" s="13" t="s">
        <v>351</v>
      </c>
      <c r="B9" s="596" t="str">
        <f>'Attach 3(JV)'!B9</f>
        <v/>
      </c>
      <c r="C9" s="596"/>
      <c r="D9" s="596"/>
      <c r="E9" s="128" t="str">
        <f>'Attach 3(JV)'!E9</f>
        <v>Power Grid Corporation of India Ltd.,</v>
      </c>
      <c r="H9" s="30"/>
      <c r="I9" s="11"/>
    </row>
    <row r="10" spans="1:9" ht="20.100000000000001" customHeight="1">
      <c r="A10" s="13" t="s">
        <v>353</v>
      </c>
      <c r="B10" s="601" t="str">
        <f>'Attach 3(JV)'!B10</f>
        <v/>
      </c>
      <c r="C10" s="601"/>
      <c r="D10" s="601"/>
      <c r="E10" s="128" t="str">
        <f>'Attach 3(JV)'!E10</f>
        <v>"Saudamini", Plot No. 2, Sector 29</v>
      </c>
      <c r="H10" s="30"/>
      <c r="I10" s="11"/>
    </row>
    <row r="11" spans="1:9" ht="20.100000000000001" customHeight="1">
      <c r="B11" s="601" t="str">
        <f>'Attach 3(JV)'!B11</f>
        <v/>
      </c>
      <c r="C11" s="601"/>
      <c r="D11" s="601"/>
      <c r="E11" s="128" t="str">
        <f>'Attach 3(JV)'!E11</f>
        <v>Gurgaon (Haryana) - 122001</v>
      </c>
    </row>
    <row r="12" spans="1:9" ht="20.100000000000001" customHeight="1">
      <c r="A12" s="32"/>
      <c r="B12" s="601" t="str">
        <f>'Attach 3(JV)'!B12</f>
        <v/>
      </c>
      <c r="C12" s="601"/>
      <c r="D12" s="601"/>
      <c r="E12" s="15"/>
    </row>
    <row r="13" spans="1:9" ht="20.100000000000001" customHeight="1">
      <c r="A13" s="29" t="s">
        <v>346</v>
      </c>
    </row>
    <row r="14" spans="1:9" ht="20.100000000000001" customHeight="1">
      <c r="A14" s="32"/>
    </row>
    <row r="15" spans="1:9" ht="27.75" customHeight="1">
      <c r="A15" s="600" t="s">
        <v>741</v>
      </c>
      <c r="B15" s="600"/>
      <c r="C15" s="600"/>
      <c r="D15" s="600"/>
      <c r="E15" s="600"/>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40" t="str">
        <f>'Attach 3(JV)'!E24</f>
        <v/>
      </c>
    </row>
    <row r="23" spans="1:5" ht="33" customHeight="1">
      <c r="A23" s="36" t="s">
        <v>7</v>
      </c>
      <c r="B23" s="240" t="str">
        <f>'Attach 3(JV)'!B25</f>
        <v/>
      </c>
      <c r="C23" s="33"/>
      <c r="D23" s="37" t="s">
        <v>5</v>
      </c>
      <c r="E23" s="240"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Ibn/3taePJ0fm7X89+D15WHqx/DHg17igB8vqPqkbQN5XfruKtlG3GcVcS/QE/DJKG8y5UXm3MEivBcIGvBgVg==" saltValue="MmrVtggY4/xkwv2+Bxy3vQ==" spinCount="100000" sheet="1" formatColumns="0" formatRows="0" selectLockedCells="1"/>
  <customSheetViews>
    <customSheetView guid="{1A6C211D-477E-416D-87F8-1BF3866A431B}"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9"/>
      <headerFooter alignWithMargins="0">
        <oddFooter>&amp;R&amp;"Book Antiqua,Bold"&amp;8 Page &amp;P of &amp;N</oddFooter>
      </headerFooter>
    </customSheetView>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 guid="{DDDB5B4F-51D3-41E0-AB7C-B8643638B644}" scale="70" showPageBreaks="1" showGridLines="0" fitToPage="1" printArea="1" view="pageBreakPreview">
      <selection activeCell="B10" sqref="B10:D10"/>
      <pageMargins left="0.75" right="0.63" top="0.57999999999999996" bottom="0.6" header="0.34" footer="0.35"/>
      <pageSetup scale="81" orientation="portrait" r:id="rId3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2"/>
  <headerFooter alignWithMargins="0">
    <oddFooter>&amp;R&amp;"Book Antiqua,Bold"&amp;8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85" zoomScaleSheetLayoutView="85"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7.75" customHeight="1">
      <c r="A1" s="602" t="str">
        <f>'Attach 3(JV)'!A1</f>
        <v>Specification No. :CC/NT/W-AIS/DOM/A10/23/03286</v>
      </c>
      <c r="B1" s="602"/>
      <c r="C1" s="602"/>
      <c r="D1" s="602"/>
      <c r="E1" s="309"/>
      <c r="F1" s="319"/>
      <c r="G1" s="310" t="str">
        <f>"Attachment-4 " &amp; 'Attach 3(JV)'!AV1</f>
        <v xml:space="preserve">Attachment-4 </v>
      </c>
    </row>
    <row r="3" spans="1:8" ht="68.2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579"/>
      <c r="G3" s="579"/>
    </row>
    <row r="4" spans="1:8" ht="20.100000000000001" customHeight="1">
      <c r="A4" s="28"/>
      <c r="H4" s="146"/>
    </row>
    <row r="5" spans="1:8" ht="20.100000000000001" customHeight="1">
      <c r="A5" s="594" t="s">
        <v>357</v>
      </c>
      <c r="B5" s="594"/>
      <c r="C5" s="594"/>
      <c r="D5" s="594"/>
      <c r="E5" s="594"/>
      <c r="F5" s="594"/>
      <c r="G5" s="594"/>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592" t="str">
        <f>'Attach 3(JV)'!A8</f>
        <v/>
      </c>
      <c r="B8" s="592"/>
      <c r="C8" s="592"/>
      <c r="D8" s="592"/>
      <c r="F8" s="128" t="str">
        <f>'Attach 3(JV)'!E8</f>
        <v>Contract Services</v>
      </c>
      <c r="H8" s="146"/>
    </row>
    <row r="9" spans="1:8" ht="20.100000000000001" customHeight="1">
      <c r="A9" s="13" t="s">
        <v>351</v>
      </c>
      <c r="B9" s="596" t="str">
        <f>'Attach 3(JV)'!B9</f>
        <v/>
      </c>
      <c r="C9" s="596"/>
      <c r="D9" s="596"/>
      <c r="F9" s="128" t="str">
        <f>'Attach 3(JV)'!E9</f>
        <v>Power Grid Corporation of India Ltd.,</v>
      </c>
      <c r="H9" s="146"/>
    </row>
    <row r="10" spans="1:8" ht="20.100000000000001" customHeight="1">
      <c r="A10" s="13" t="s">
        <v>353</v>
      </c>
      <c r="B10" s="596" t="str">
        <f>'Attach 3(JV)'!B10</f>
        <v/>
      </c>
      <c r="C10" s="596"/>
      <c r="D10" s="596"/>
      <c r="F10" s="128" t="str">
        <f>'Attach 3(JV)'!E10</f>
        <v>"Saudamini", Plot No. 2, Sector 29</v>
      </c>
      <c r="H10" s="146"/>
    </row>
    <row r="11" spans="1:8" ht="20.100000000000001" customHeight="1">
      <c r="B11" s="596" t="str">
        <f>'Attach 3(JV)'!B11</f>
        <v/>
      </c>
      <c r="C11" s="596"/>
      <c r="D11" s="596"/>
      <c r="F11" s="128" t="str">
        <f>'Attach 3(JV)'!E11</f>
        <v>Gurgaon (Haryana) - 122001</v>
      </c>
    </row>
    <row r="12" spans="1:8" ht="20.100000000000001" customHeight="1">
      <c r="A12" s="32"/>
      <c r="B12" s="596" t="str">
        <f>'Attach 3(JV)'!B12</f>
        <v/>
      </c>
      <c r="C12" s="596"/>
      <c r="D12" s="596"/>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346</v>
      </c>
    </row>
    <row r="16" spans="1:8" ht="20.100000000000001" customHeight="1">
      <c r="A16" s="32"/>
    </row>
    <row r="17" spans="1:9" ht="50.1" customHeight="1">
      <c r="A17" s="604" t="str">
        <f>"We hereby certify that equipment and materials to be supplied are produced in " &amp;H26 &amp; " eligible source " &amp; F26</f>
        <v>We hereby certify that equipment and materials to be supplied are produced in [Name of Countries],  eligible source country.</v>
      </c>
      <c r="B17" s="604"/>
      <c r="C17" s="604"/>
      <c r="D17" s="604"/>
      <c r="E17" s="604"/>
      <c r="F17" s="145" t="s">
        <v>184</v>
      </c>
      <c r="G17" s="145" t="s">
        <v>185</v>
      </c>
    </row>
    <row r="18" spans="1:9" ht="45" customHeight="1">
      <c r="A18" s="603" t="str">
        <f>"We hereby certify that our company is incorporated and registered in " &amp;I26 &amp; " eligible source " &amp;G26</f>
        <v>We hereby certify that our company is incorporated and registered in [Name of Countries],  eligible source country.</v>
      </c>
      <c r="B18" s="603"/>
      <c r="C18" s="603"/>
      <c r="D18" s="603"/>
      <c r="E18" s="603"/>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deDFrfZjWPjKdz8utLWFSFu56/M7sWb7zXHTADv/HC31CbMnJhpYR2Lazw1KrB8fODyr8y+dzTCT4VHaSHyX6A==" saltValue="T4akeovNoaJeJY0xTbLTdg==" spinCount="100000" sheet="1" formatColumns="0" formatRows="0" selectLockedCells="1"/>
  <customSheetViews>
    <customSheetView guid="{1A6C211D-477E-416D-87F8-1BF3866A431B}"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7"/>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9"/>
      <headerFooter alignWithMargins="0">
        <oddFooter>&amp;R&amp;"Book Antiqua,Bold"&amp;8 Page &amp;P of &amp;N</oddFooter>
      </headerFooter>
    </customSheetView>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DDDB5B4F-51D3-41E0-AB7C-B8643638B644}" scale="85" showPageBreaks="1" showGridLines="0" zeroValues="0" fitToPage="1"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2"/>
  <headerFooter alignWithMargins="0">
    <oddFooter>&amp;R&amp;"Book Antiqua,Bold"&amp;8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85" zoomScaleSheetLayoutView="85"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19.899999999999999" customHeight="1">
      <c r="A1" s="602" t="str">
        <f>'Attach 3(JV)'!A1</f>
        <v>Specification No. :CC/NT/W-AIS/DOM/A10/23/03286</v>
      </c>
      <c r="B1" s="602"/>
      <c r="C1" s="602"/>
      <c r="D1" s="22"/>
      <c r="E1" s="310" t="str">
        <f>"Attachment-4(A) "&amp; 'Attach 3(JV)'!AT1</f>
        <v xml:space="preserve">Attachment-4(A) </v>
      </c>
    </row>
    <row r="2" spans="1:38" ht="11.1" customHeight="1"/>
    <row r="3" spans="1:38" ht="84"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06"/>
      <c r="G3" s="207"/>
      <c r="H3" s="206"/>
    </row>
    <row r="4" spans="1:38" ht="11.1" customHeight="1">
      <c r="A4" s="28"/>
      <c r="H4" s="208"/>
      <c r="I4" s="209"/>
    </row>
    <row r="5" spans="1:38" ht="20.100000000000001" customHeight="1">
      <c r="A5" s="594" t="s">
        <v>358</v>
      </c>
      <c r="B5" s="594"/>
      <c r="C5" s="594"/>
      <c r="D5" s="594"/>
      <c r="E5" s="594"/>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592" t="str">
        <f>'Attach 3(JV)'!A8</f>
        <v/>
      </c>
      <c r="B8" s="592"/>
      <c r="C8" s="592"/>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351</v>
      </c>
      <c r="B9" s="596" t="str">
        <f>'Attach 3(JV)'!B9</f>
        <v/>
      </c>
      <c r="C9" s="596"/>
      <c r="D9" s="12" t="str">
        <f>'Attach 3(JV)'!E9</f>
        <v>Power Grid Corporation of India Ltd.,</v>
      </c>
      <c r="H9" s="208"/>
      <c r="I9" s="209"/>
    </row>
    <row r="10" spans="1:38" ht="20.100000000000001" customHeight="1">
      <c r="A10" s="13" t="s">
        <v>353</v>
      </c>
      <c r="B10" s="596" t="str">
        <f>'Attach 3(JV)'!B10</f>
        <v/>
      </c>
      <c r="C10" s="596"/>
      <c r="D10" s="12" t="str">
        <f>'Attach 3(JV)'!E10</f>
        <v>"Saudamini", Plot No. 2, Sector 29</v>
      </c>
      <c r="H10" s="208"/>
      <c r="I10" s="209"/>
    </row>
    <row r="11" spans="1:38" ht="20.100000000000001" customHeight="1">
      <c r="B11" s="596" t="str">
        <f>'Attach 3(JV)'!B11</f>
        <v/>
      </c>
      <c r="C11" s="596"/>
      <c r="D11" s="12" t="str">
        <f>'Attach 3(JV)'!E11</f>
        <v>Gurgaon (Haryana) - 122001</v>
      </c>
    </row>
    <row r="12" spans="1:38" ht="15" customHeight="1">
      <c r="A12" s="32"/>
      <c r="B12" s="596" t="str">
        <f>'Attach 3(JV)'!B12</f>
        <v/>
      </c>
      <c r="C12" s="596"/>
      <c r="D12" s="12"/>
    </row>
    <row r="13" spans="1:38" ht="20.100000000000001" customHeight="1">
      <c r="A13" s="29" t="s">
        <v>346</v>
      </c>
    </row>
    <row r="14" spans="1:38" ht="72" customHeight="1">
      <c r="A14" s="605" t="s">
        <v>359</v>
      </c>
      <c r="B14" s="605"/>
      <c r="C14" s="605"/>
      <c r="D14" s="605"/>
      <c r="E14" s="605"/>
    </row>
    <row r="15" spans="1:38" ht="20.100000000000001" customHeight="1">
      <c r="A15" s="130" t="s">
        <v>365</v>
      </c>
      <c r="B15" s="130" t="s">
        <v>366</v>
      </c>
      <c r="C15" s="130" t="s">
        <v>367</v>
      </c>
      <c r="D15" s="130" t="s">
        <v>347</v>
      </c>
      <c r="E15" s="130" t="s">
        <v>348</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605" t="s">
        <v>360</v>
      </c>
      <c r="B22" s="605"/>
      <c r="C22" s="605"/>
      <c r="D22" s="605"/>
      <c r="E22" s="605"/>
    </row>
    <row r="23" spans="1:5" ht="15.95" customHeight="1"/>
    <row r="24" spans="1:5" ht="23.1" customHeight="1">
      <c r="C24" s="37"/>
    </row>
    <row r="25" spans="1:5" ht="23.1" customHeight="1">
      <c r="A25" s="36" t="s">
        <v>6</v>
      </c>
      <c r="B25" s="69" t="str">
        <f>'Attach 3(JV)'!B24</f>
        <v>--</v>
      </c>
      <c r="C25" s="37" t="s">
        <v>4</v>
      </c>
      <c r="D25" s="606" t="str">
        <f>'Attach 3(JV)'!E24</f>
        <v/>
      </c>
      <c r="E25" s="606"/>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IL6SsRHEpRsTR1S1U1LaDO05nzefOTnuNgdy+n7KgnaD5dbIUeuiIG2bWgx0rqYHvQKT34Q3Ymq5TJGyaZYkHg==" saltValue="bQF+dVQhj/5jQR83zqh3IA==" spinCount="100000" sheet="1" formatColumns="0" formatRows="0" selectLockedCells="1"/>
  <customSheetViews>
    <customSheetView guid="{1A6C211D-477E-416D-87F8-1BF3866A431B}"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9"/>
      <headerFooter alignWithMargins="0">
        <oddFooter>&amp;R&amp;"Book Antiqua,Bold"&amp;8 Page &amp;P of &amp;N</oddFooter>
      </headerFooter>
    </customSheetView>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 guid="{DDDB5B4F-51D3-41E0-AB7C-B8643638B644}" scale="85" showPageBreaks="1" showGridLines="0" zeroValues="0" fitToPage="1" printArea="1" view="pageBreakPreview">
      <selection activeCell="B16" sqref="B16"/>
      <pageMargins left="0.75" right="0.63" top="0.57999999999999996" bottom="0.4" header="0.34" footer="0.2"/>
      <pageSetup scale="96" orientation="portrait" r:id="rId31"/>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96" orientation="portrait" r:id="rId32"/>
  <headerFooter alignWithMargins="0">
    <oddFooter>&amp;R&amp;"Book Antiqua,Bold"&amp;8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70" zoomScaleSheetLayoutView="7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602" t="str">
        <f>'Attach 3(JV)'!A1</f>
        <v>Specification No. :CC/NT/W-AIS/DOM/A10/23/03286</v>
      </c>
      <c r="B1" s="602"/>
      <c r="C1" s="602"/>
      <c r="D1" s="602"/>
      <c r="E1" s="310" t="str">
        <f>"Attachment-4(B) "&amp; 'Attach 3(JV)'!AT1</f>
        <v xml:space="preserve">Attachment-4(B) </v>
      </c>
    </row>
    <row r="3" spans="1:9" ht="82.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6"/>
      <c r="G3" s="27"/>
      <c r="H3" s="26"/>
    </row>
    <row r="4" spans="1:9" ht="20.100000000000001" customHeight="1">
      <c r="A4" s="28"/>
      <c r="H4" s="30"/>
      <c r="I4" s="11"/>
    </row>
    <row r="5" spans="1:9" ht="20.100000000000001" customHeight="1">
      <c r="A5" s="594" t="s">
        <v>358</v>
      </c>
      <c r="B5" s="594"/>
      <c r="C5" s="594"/>
      <c r="D5" s="594"/>
      <c r="E5" s="594"/>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92" t="str">
        <f>'Attach 3(JV)'!A8</f>
        <v/>
      </c>
      <c r="B8" s="592"/>
      <c r="C8" s="592"/>
      <c r="D8" s="592"/>
      <c r="E8" s="12" t="str">
        <f>'Attach 3(JV)'!E8</f>
        <v>Contract Services</v>
      </c>
      <c r="H8" s="30"/>
      <c r="I8" s="11"/>
    </row>
    <row r="9" spans="1:9" ht="20.100000000000001" customHeight="1">
      <c r="A9" s="13" t="s">
        <v>351</v>
      </c>
      <c r="B9" s="596" t="str">
        <f>'Attach 3(JV)'!B9</f>
        <v/>
      </c>
      <c r="C9" s="596"/>
      <c r="D9" s="596"/>
      <c r="E9" s="12" t="str">
        <f>'Attach 3(JV)'!E9</f>
        <v>Power Grid Corporation of India Ltd.,</v>
      </c>
      <c r="H9" s="30"/>
      <c r="I9" s="11"/>
    </row>
    <row r="10" spans="1:9" ht="20.100000000000001" customHeight="1">
      <c r="A10" s="13" t="s">
        <v>353</v>
      </c>
      <c r="B10" s="596" t="str">
        <f>'Attach 3(JV)'!B10</f>
        <v/>
      </c>
      <c r="C10" s="596"/>
      <c r="D10" s="596"/>
      <c r="E10" s="12" t="str">
        <f>'Attach 3(JV)'!E10</f>
        <v>"Saudamini", Plot No. 2, Sector 29</v>
      </c>
      <c r="H10" s="30"/>
      <c r="I10" s="11"/>
    </row>
    <row r="11" spans="1:9" ht="20.100000000000001" customHeight="1">
      <c r="B11" s="596" t="str">
        <f>'Attach 3(JV)'!B11</f>
        <v/>
      </c>
      <c r="C11" s="596"/>
      <c r="D11" s="596"/>
      <c r="E11" s="12" t="str">
        <f>'Attach 3(JV)'!E11</f>
        <v>Gurgaon (Haryana) - 122001</v>
      </c>
    </row>
    <row r="12" spans="1:9" ht="20.100000000000001" customHeight="1">
      <c r="A12" s="32"/>
      <c r="B12" s="596" t="str">
        <f>'Attach 3(JV)'!B12</f>
        <v/>
      </c>
      <c r="C12" s="596"/>
      <c r="D12" s="596"/>
      <c r="E12" s="12"/>
    </row>
    <row r="13" spans="1:9" ht="20.100000000000001" customHeight="1">
      <c r="A13" s="29" t="s">
        <v>346</v>
      </c>
    </row>
    <row r="14" spans="1:9" ht="20.100000000000001" customHeight="1">
      <c r="A14" s="32"/>
    </row>
    <row r="15" spans="1:9" ht="87.75" customHeight="1">
      <c r="A15" s="605" t="s">
        <v>368</v>
      </c>
      <c r="B15" s="605"/>
      <c r="C15" s="605"/>
      <c r="D15" s="605"/>
      <c r="E15" s="605"/>
    </row>
    <row r="16" spans="1:9" ht="30" customHeight="1">
      <c r="A16" s="86" t="s">
        <v>361</v>
      </c>
      <c r="B16" s="607"/>
      <c r="C16" s="607"/>
      <c r="D16" s="607"/>
      <c r="E16" s="607"/>
    </row>
    <row r="17" spans="1:5" ht="30" customHeight="1">
      <c r="A17" s="86" t="s">
        <v>362</v>
      </c>
      <c r="B17" s="607"/>
      <c r="C17" s="607"/>
      <c r="D17" s="607"/>
      <c r="E17" s="607"/>
    </row>
    <row r="18" spans="1:5" ht="30" customHeight="1">
      <c r="A18" s="86" t="s">
        <v>363</v>
      </c>
      <c r="B18" s="607"/>
      <c r="C18" s="607"/>
      <c r="D18" s="607"/>
      <c r="E18" s="607"/>
    </row>
    <row r="19" spans="1:5" ht="30" customHeight="1">
      <c r="A19" s="42" t="s">
        <v>364</v>
      </c>
      <c r="B19" s="607"/>
      <c r="C19" s="607"/>
      <c r="D19" s="607"/>
      <c r="E19" s="607"/>
    </row>
    <row r="20" spans="1:5" ht="30" customHeight="1">
      <c r="A20" s="42" t="s">
        <v>75</v>
      </c>
      <c r="B20" s="607"/>
      <c r="C20" s="607"/>
      <c r="D20" s="607"/>
      <c r="E20" s="607"/>
    </row>
    <row r="21" spans="1:5" ht="30" customHeight="1">
      <c r="A21" s="42" t="s">
        <v>78</v>
      </c>
      <c r="B21" s="607"/>
      <c r="C21" s="607"/>
      <c r="D21" s="607"/>
      <c r="E21" s="607"/>
    </row>
    <row r="22" spans="1:5" ht="16.5" customHeight="1">
      <c r="A22" s="124"/>
    </row>
    <row r="23" spans="1:5" ht="27.95" customHeight="1">
      <c r="D23" s="37"/>
    </row>
    <row r="24" spans="1:5" ht="27.95" customHeight="1">
      <c r="A24" s="36" t="s">
        <v>6</v>
      </c>
      <c r="B24" s="69" t="str">
        <f>'Attach 3(JV)'!B24</f>
        <v>--</v>
      </c>
      <c r="D24" s="37" t="s">
        <v>4</v>
      </c>
      <c r="E24" s="240" t="str">
        <f>'Attach 3(JV)'!E24</f>
        <v/>
      </c>
    </row>
    <row r="25" spans="1:5" ht="27.95" customHeight="1">
      <c r="A25" s="36" t="s">
        <v>7</v>
      </c>
      <c r="B25" s="240" t="str">
        <f>'Attach 3(JV)'!B25</f>
        <v/>
      </c>
      <c r="D25" s="37" t="s">
        <v>5</v>
      </c>
      <c r="E25" s="240"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g/nmbfLM68in/xhRdEmE4k54ClljLcvI7wkWWs816d/fcZXD/uXLEQYa52xogjqo+rZS+eKyJLvLOfrvDtrs2A==" saltValue="3udcQIpylG0f5uJs/ESo+Q==" spinCount="100000" sheet="1" formatColumns="0" formatRows="0" selectLockedCells="1"/>
  <customSheetViews>
    <customSheetView guid="{1A6C211D-477E-416D-87F8-1BF3866A431B}"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9"/>
      <headerFooter alignWithMargins="0">
        <oddFooter>&amp;R&amp;"Book Antiqua,Bold"&amp;8 Page &amp;P of &amp;N</oddFooter>
      </headerFooter>
    </customSheetView>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DDDB5B4F-51D3-41E0-AB7C-B8643638B644}" scale="70"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2"/>
  <headerFooter alignWithMargins="0">
    <oddFooter>&amp;R&amp;"Book Antiqua,Bold"&amp;8 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70" zoomScaleSheetLayoutView="70" workbookViewId="0">
      <selection activeCell="B28" sqref="B28"/>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15">
      <c r="A1" s="602" t="str">
        <f>'Attach 3(JV)'!A1</f>
        <v>Specification No. :CC/NT/W-AIS/DOM/A10/23/03286</v>
      </c>
      <c r="B1" s="602"/>
      <c r="C1" s="602"/>
      <c r="D1" s="614" t="str">
        <f>"Attachment-5 " &amp; 'Attach 3(JV)'!AT1</f>
        <v xml:space="preserve">Attachment-5 </v>
      </c>
      <c r="E1" s="614"/>
    </row>
    <row r="2" spans="1:9" ht="8.1" customHeight="1"/>
    <row r="3" spans="1:9" ht="81.75" customHeight="1">
      <c r="A3" s="578" t="str">
        <f>'Attach 3(JV)'!A3</f>
        <v>220kV AIS Substation Extension Package SS-114 including supply of 220kV ICT &amp; 132kV EHV Cable for a) Extension of 220/132kV Ara S/S; b) 1x200MVA 220/132kV ICT at Ara S/S; c) 132kV, 1C, 1200Sqmm. XLPE Cu Cable associated with Eastern Region Expansion Scheme-XXXVI (ERES-XXXVI)</v>
      </c>
      <c r="B3" s="579"/>
      <c r="C3" s="579"/>
      <c r="D3" s="579"/>
      <c r="E3" s="579"/>
      <c r="F3" s="26"/>
      <c r="G3" s="27"/>
      <c r="H3" s="26"/>
    </row>
    <row r="4" spans="1:9" ht="3.75" hidden="1" customHeight="1">
      <c r="A4" s="28"/>
      <c r="H4" s="30"/>
      <c r="I4" s="11"/>
    </row>
    <row r="5" spans="1:9" ht="20.100000000000001" customHeight="1">
      <c r="A5" s="594" t="s">
        <v>369</v>
      </c>
      <c r="B5" s="594"/>
      <c r="C5" s="594"/>
      <c r="D5" s="594"/>
      <c r="E5" s="594"/>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592" t="str">
        <f>'Attach 3(JV)'!A8</f>
        <v/>
      </c>
      <c r="B8" s="592"/>
      <c r="C8" s="592"/>
      <c r="D8" s="12" t="str">
        <f>'Attach 3(JV)'!E8</f>
        <v>Contract Services</v>
      </c>
      <c r="H8" s="30"/>
      <c r="I8" s="11"/>
    </row>
    <row r="9" spans="1:9" ht="20.100000000000001" customHeight="1">
      <c r="A9" s="13" t="s">
        <v>351</v>
      </c>
      <c r="B9" s="596" t="str">
        <f>'Attach 3(JV)'!B9</f>
        <v/>
      </c>
      <c r="C9" s="596"/>
      <c r="D9" s="12" t="str">
        <f>'Attach 3(JV)'!E9</f>
        <v>Power Grid Corporation of India Ltd.,</v>
      </c>
      <c r="H9" s="30"/>
      <c r="I9" s="11"/>
    </row>
    <row r="10" spans="1:9" ht="20.100000000000001" customHeight="1">
      <c r="A10" s="13" t="s">
        <v>353</v>
      </c>
      <c r="B10" s="596" t="str">
        <f>'Attach 3(JV)'!B10</f>
        <v/>
      </c>
      <c r="C10" s="596"/>
      <c r="D10" s="12" t="str">
        <f>'Attach 3(JV)'!E10</f>
        <v>"Saudamini", Plot No. 2, Sector 29</v>
      </c>
      <c r="H10" s="30"/>
      <c r="I10" s="11"/>
    </row>
    <row r="11" spans="1:9" ht="20.100000000000001" customHeight="1">
      <c r="B11" s="596" t="str">
        <f>'Attach 3(JV)'!B11</f>
        <v/>
      </c>
      <c r="C11" s="596"/>
      <c r="D11" s="12" t="str">
        <f>'Attach 3(JV)'!E11</f>
        <v>Gurgaon (Haryana) - 122001</v>
      </c>
    </row>
    <row r="12" spans="1:9" ht="17.25" customHeight="1">
      <c r="A12" s="32"/>
      <c r="B12" s="596" t="str">
        <f>'Attach 3(JV)'!B12</f>
        <v/>
      </c>
      <c r="C12" s="596"/>
      <c r="D12" s="12"/>
    </row>
    <row r="13" spans="1:9" ht="20.100000000000001" customHeight="1">
      <c r="A13" s="29" t="s">
        <v>346</v>
      </c>
    </row>
    <row r="14" spans="1:9" ht="45.75" customHeight="1">
      <c r="A14" s="600" t="s">
        <v>370</v>
      </c>
      <c r="B14" s="600"/>
      <c r="C14" s="600"/>
      <c r="D14" s="600"/>
      <c r="E14" s="600"/>
      <c r="F14" s="34"/>
      <c r="G14" s="34"/>
      <c r="H14" s="34"/>
    </row>
    <row r="15" spans="1:9" ht="32.1" customHeight="1">
      <c r="A15" s="609" t="s">
        <v>349</v>
      </c>
      <c r="B15" s="609" t="s">
        <v>367</v>
      </c>
      <c r="C15" s="609" t="s">
        <v>371</v>
      </c>
      <c r="D15" s="611" t="s">
        <v>372</v>
      </c>
      <c r="E15" s="612"/>
      <c r="F15" s="34"/>
      <c r="G15" s="34"/>
      <c r="H15" s="34"/>
    </row>
    <row r="16" spans="1:9" ht="19.5" customHeight="1">
      <c r="A16" s="610"/>
      <c r="B16" s="610"/>
      <c r="C16" s="610"/>
      <c r="D16" s="46" t="s">
        <v>373</v>
      </c>
      <c r="E16" s="46" t="s">
        <v>374</v>
      </c>
      <c r="F16" s="34"/>
      <c r="G16" s="34"/>
      <c r="H16" s="34"/>
    </row>
    <row r="17" spans="1:8" ht="21.95" customHeight="1">
      <c r="A17" s="120">
        <v>1</v>
      </c>
      <c r="B17" s="253"/>
      <c r="C17" s="253"/>
      <c r="D17" s="253"/>
      <c r="E17" s="253"/>
      <c r="F17" s="34"/>
      <c r="G17" s="34"/>
      <c r="H17" s="34"/>
    </row>
    <row r="18" spans="1:8" ht="21.95" customHeight="1">
      <c r="A18" s="121">
        <v>2</v>
      </c>
      <c r="B18" s="253"/>
      <c r="C18" s="253"/>
      <c r="D18" s="253"/>
      <c r="E18" s="253"/>
      <c r="F18" s="34"/>
      <c r="G18" s="34"/>
      <c r="H18" s="34"/>
    </row>
    <row r="19" spans="1:8" ht="21.95" customHeight="1">
      <c r="A19" s="121">
        <v>3</v>
      </c>
      <c r="B19" s="253"/>
      <c r="C19" s="253"/>
      <c r="D19" s="253"/>
      <c r="E19" s="253"/>
      <c r="F19" s="34"/>
      <c r="G19" s="34"/>
      <c r="H19" s="34"/>
    </row>
    <row r="20" spans="1:8" ht="21.95" customHeight="1">
      <c r="A20" s="121">
        <v>4</v>
      </c>
      <c r="B20" s="253"/>
      <c r="C20" s="253"/>
      <c r="D20" s="253"/>
      <c r="E20" s="253"/>
      <c r="F20" s="183"/>
      <c r="G20" s="183"/>
      <c r="H20" s="185" t="b">
        <v>0</v>
      </c>
    </row>
    <row r="21" spans="1:8" ht="21.95"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615" t="s">
        <v>504</v>
      </c>
      <c r="B24" s="616"/>
      <c r="C24" s="616"/>
      <c r="D24" s="616"/>
      <c r="E24" s="616"/>
      <c r="F24" s="177"/>
      <c r="G24" s="177"/>
      <c r="H24" s="178"/>
    </row>
    <row r="25" spans="1:8" ht="54.75" customHeight="1">
      <c r="A25" s="613" t="s">
        <v>80</v>
      </c>
      <c r="B25" s="613"/>
      <c r="C25" s="613"/>
      <c r="D25" s="613"/>
      <c r="E25" s="613"/>
      <c r="F25" s="177"/>
      <c r="G25" s="177"/>
      <c r="H25" s="178"/>
    </row>
    <row r="26" spans="1:8" ht="32.1" customHeight="1">
      <c r="A26" s="609" t="s">
        <v>349</v>
      </c>
      <c r="B26" s="609" t="s">
        <v>367</v>
      </c>
      <c r="C26" s="609" t="s">
        <v>102</v>
      </c>
      <c r="D26" s="611" t="s">
        <v>103</v>
      </c>
      <c r="E26" s="612"/>
      <c r="F26" s="34"/>
      <c r="G26" s="34"/>
      <c r="H26" s="34"/>
    </row>
    <row r="27" spans="1:8" ht="22.5" customHeight="1">
      <c r="A27" s="610"/>
      <c r="B27" s="610"/>
      <c r="C27" s="610"/>
      <c r="D27" s="46" t="s">
        <v>104</v>
      </c>
      <c r="E27" s="46" t="s">
        <v>105</v>
      </c>
      <c r="F27" s="34"/>
      <c r="G27" s="34"/>
      <c r="H27" s="34"/>
    </row>
    <row r="28" spans="1:8" ht="21.95" customHeight="1">
      <c r="A28" s="176">
        <v>1</v>
      </c>
      <c r="B28" s="252"/>
      <c r="C28" s="252"/>
      <c r="D28" s="252"/>
      <c r="E28" s="252"/>
      <c r="F28" s="34"/>
      <c r="G28" s="34"/>
      <c r="H28" s="34"/>
    </row>
    <row r="29" spans="1:8" ht="21.95" customHeight="1">
      <c r="A29" s="176">
        <v>2</v>
      </c>
      <c r="B29" s="252"/>
      <c r="C29" s="252"/>
      <c r="D29" s="252"/>
      <c r="E29" s="252"/>
    </row>
    <row r="30" spans="1:8" ht="21.95"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40" t="str">
        <f>'Attach 3(JV)'!E24</f>
        <v/>
      </c>
    </row>
    <row r="34" spans="1:5" ht="15.95" customHeight="1">
      <c r="A34" s="36" t="s">
        <v>7</v>
      </c>
      <c r="B34" s="240" t="str">
        <f>'Attach 3(JV)'!B25</f>
        <v/>
      </c>
      <c r="D34" s="37" t="s">
        <v>5</v>
      </c>
      <c r="E34" s="240" t="str">
        <f>'Attach 3(JV)'!E25</f>
        <v/>
      </c>
    </row>
    <row r="35" spans="1:5" ht="15.95" customHeight="1">
      <c r="A35" s="25"/>
      <c r="B35" s="25"/>
      <c r="C35" s="37"/>
      <c r="D35" s="25"/>
      <c r="E35" s="25"/>
    </row>
    <row r="36" spans="1:5" ht="20.100000000000001" customHeight="1">
      <c r="A36" s="21" t="str">
        <f>A1</f>
        <v>Specification No. :CC/NT/W-AIS/DOM/A10/23/03286</v>
      </c>
      <c r="B36" s="22"/>
      <c r="C36" s="22"/>
      <c r="D36" s="22"/>
      <c r="E36" s="41" t="str">
        <f>"Annexure I to " &amp;D1</f>
        <v xml:space="preserve">Annexure I to Attachment-5 </v>
      </c>
    </row>
    <row r="37" spans="1:5" ht="18" customHeight="1">
      <c r="A37" s="38"/>
    </row>
    <row r="38" spans="1:5" ht="18" customHeight="1">
      <c r="A38" s="608" t="s">
        <v>369</v>
      </c>
      <c r="B38" s="608"/>
      <c r="C38" s="608"/>
      <c r="D38" s="608"/>
      <c r="E38" s="608"/>
    </row>
    <row r="39" spans="1:5" ht="18" customHeight="1"/>
    <row r="40" spans="1:5" ht="42" customHeight="1">
      <c r="A40" s="619" t="s">
        <v>349</v>
      </c>
      <c r="B40" s="621" t="s">
        <v>367</v>
      </c>
      <c r="C40" s="621" t="s">
        <v>371</v>
      </c>
      <c r="D40" s="611" t="s">
        <v>372</v>
      </c>
      <c r="E40" s="612"/>
    </row>
    <row r="41" spans="1:5" ht="23.25" customHeight="1">
      <c r="A41" s="620"/>
      <c r="B41" s="622"/>
      <c r="C41" s="622"/>
      <c r="D41" s="46" t="s">
        <v>373</v>
      </c>
      <c r="E41" s="46" t="s">
        <v>374</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:CC/NT/W-AIS/DOM/A10/23/03286</v>
      </c>
      <c r="B73" s="22"/>
      <c r="C73" s="22"/>
      <c r="D73" s="22"/>
      <c r="E73" s="41" t="str">
        <f>E36</f>
        <v xml:space="preserve">Annexure I to Attachment-5 </v>
      </c>
    </row>
    <row r="74" spans="1:5" ht="18" customHeight="1">
      <c r="A74" s="38"/>
    </row>
    <row r="75" spans="1:5" ht="18" customHeight="1">
      <c r="A75" s="608" t="s">
        <v>369</v>
      </c>
      <c r="B75" s="608"/>
      <c r="C75" s="608"/>
      <c r="D75" s="608"/>
      <c r="E75" s="608"/>
    </row>
    <row r="76" spans="1:5" ht="18" customHeight="1"/>
    <row r="77" spans="1:5" ht="37.5" customHeight="1">
      <c r="A77" s="619" t="s">
        <v>349</v>
      </c>
      <c r="B77" s="621" t="s">
        <v>367</v>
      </c>
      <c r="C77" s="621" t="s">
        <v>372</v>
      </c>
      <c r="D77" s="617" t="s">
        <v>372</v>
      </c>
      <c r="E77" s="618"/>
    </row>
    <row r="78" spans="1:5" ht="24" customHeight="1">
      <c r="A78" s="620"/>
      <c r="B78" s="623"/>
      <c r="C78" s="623"/>
      <c r="D78" s="48" t="s">
        <v>373</v>
      </c>
      <c r="E78" s="48" t="s">
        <v>374</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Ox0GPmyVjRG0eZGNbfUdaZ5WkUQYE5TSZp9ZebxGX52qis4pbX3YhREWgMHA8zR/ZyOJfrZYNCs9106DU9Gx2g==" saltValue="az3RSAIcR4K8WpJERK6+VA==" spinCount="100000" sheet="1" formatColumns="0" formatRows="0" selectLockedCells="1"/>
  <customSheetViews>
    <customSheetView guid="{1A6C211D-477E-416D-87F8-1BF3866A431B}"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9"/>
      <headerFooter alignWithMargins="0">
        <oddFooter>&amp;R&amp;"Book Antiqua,Bold"&amp;8 Page &amp;P of &amp;N</oddFooter>
      </headerFooter>
    </customSheetView>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DDDB5B4F-51D3-41E0-AB7C-B8643638B644}" scale="7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2"/>
  <headerFooter alignWithMargins="0">
    <oddFooter>&amp;R&amp;"Book Antiqua,Bold"&amp;8 Page &amp;P of &amp;N</oddFooter>
  </headerFooter>
  <rowBreaks count="1" manualBreakCount="1">
    <brk id="72" max="4" man="1"/>
  </rowBreaks>
  <drawing r:id="rId33"/>
  <legacyDrawing r:id="rId34"/>
  <mc:AlternateContent xmlns:mc="http://schemas.openxmlformats.org/markup-compatibility/2006">
    <mc:Choice Requires="x14">
      <controls>
        <mc:AlternateContent xmlns:mc="http://schemas.openxmlformats.org/markup-compatibility/2006">
          <mc:Choice Requires="x14">
            <control shapeId="9235" r:id="rId35"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27</vt:i4>
      </vt:variant>
    </vt:vector>
  </HeadingPairs>
  <TitlesOfParts>
    <vt:vector size="56"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Attach 25</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25'!Print_Area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Jasminder Singh Bhatia {जसमिंदर सिंह}</cp:lastModifiedBy>
  <cp:lastPrinted>2023-05-23T06:26:04Z</cp:lastPrinted>
  <dcterms:created xsi:type="dcterms:W3CDTF">2010-09-27T08:09:01Z</dcterms:created>
  <dcterms:modified xsi:type="dcterms:W3CDTF">2023-05-23T10:58:55Z</dcterms:modified>
</cp:coreProperties>
</file>